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mmcdonald8\Desktop\Business\Morning Investments\Online Video Courses\Lynda.com\Margie Excel 2\Excel for Acct\"/>
    </mc:Choice>
  </mc:AlternateContent>
  <bookViews>
    <workbookView xWindow="0" yWindow="0" windowWidth="20490" windowHeight="7250"/>
  </bookViews>
  <sheets>
    <sheet name="Cash Flow" sheetId="1" r:id="rId1"/>
  </sheets>
  <definedNames>
    <definedName name="Cash_beginning">'Cash Flow'!$C$7</definedName>
    <definedName name="Cash_minimum">'Cash Flow'!$C$4</definedName>
    <definedName name="Company_name">'Cash Flow'!$B$2</definedName>
    <definedName name="_xlnm.Print_Titles" localSheetId="0">'Cash Flow'!$6:$6</definedName>
    <definedName name="Start_date">'Cash Flow'!$C$3</definedName>
  </definedNames>
  <calcPr calcId="162913" concurrentCalc="0"/>
</workbook>
</file>

<file path=xl/calcChain.xml><?xml version="1.0" encoding="utf-8"?>
<calcChain xmlns="http://schemas.openxmlformats.org/spreadsheetml/2006/main">
  <c r="C49" i="1" l="1"/>
  <c r="D7" i="1"/>
  <c r="D16" i="1"/>
  <c r="D17" i="1"/>
  <c r="D41" i="1"/>
  <c r="D48" i="1"/>
  <c r="D49" i="1"/>
  <c r="E7" i="1"/>
  <c r="E16" i="1"/>
  <c r="E17" i="1"/>
  <c r="E41" i="1"/>
  <c r="E48" i="1"/>
  <c r="E49" i="1"/>
  <c r="F7" i="1"/>
  <c r="F16" i="1"/>
  <c r="F17" i="1"/>
  <c r="F41" i="1"/>
  <c r="F48" i="1"/>
  <c r="F49" i="1"/>
  <c r="G7" i="1"/>
  <c r="G16" i="1"/>
  <c r="G17" i="1"/>
  <c r="G41" i="1"/>
  <c r="G48" i="1"/>
  <c r="G49" i="1"/>
  <c r="H7" i="1"/>
  <c r="H16" i="1"/>
  <c r="H17" i="1"/>
  <c r="H41" i="1"/>
  <c r="H48" i="1"/>
  <c r="H49" i="1"/>
  <c r="I7" i="1"/>
  <c r="I16" i="1"/>
  <c r="I17" i="1"/>
  <c r="I41" i="1"/>
  <c r="I48" i="1"/>
  <c r="I49" i="1"/>
  <c r="J7" i="1"/>
  <c r="J16" i="1"/>
  <c r="J17" i="1"/>
  <c r="J41" i="1"/>
  <c r="J48" i="1"/>
  <c r="J49" i="1"/>
  <c r="K7" i="1"/>
  <c r="K16" i="1"/>
  <c r="K17" i="1"/>
  <c r="K41" i="1"/>
  <c r="K48" i="1"/>
  <c r="K49" i="1"/>
  <c r="L7" i="1"/>
  <c r="L16" i="1"/>
  <c r="L17" i="1"/>
  <c r="L41" i="1"/>
  <c r="L48" i="1"/>
  <c r="L49" i="1"/>
  <c r="M7" i="1"/>
  <c r="M16" i="1"/>
  <c r="M17" i="1"/>
  <c r="M41" i="1"/>
  <c r="M48" i="1"/>
  <c r="M49" i="1"/>
  <c r="N7" i="1"/>
  <c r="N16" i="1"/>
  <c r="N17" i="1"/>
  <c r="N41" i="1"/>
  <c r="N48" i="1"/>
  <c r="N49" i="1"/>
  <c r="O7" i="1"/>
  <c r="O16" i="1"/>
  <c r="O17" i="1"/>
  <c r="O41" i="1"/>
  <c r="O48" i="1"/>
  <c r="O49" i="1"/>
  <c r="P20" i="1"/>
  <c r="P21" i="1"/>
  <c r="P22" i="1"/>
  <c r="P23" i="1"/>
  <c r="P24" i="1"/>
  <c r="P25" i="1"/>
  <c r="P26" i="1"/>
  <c r="P27" i="1"/>
  <c r="P28" i="1"/>
  <c r="P29" i="1"/>
  <c r="P30" i="1"/>
  <c r="P31" i="1"/>
  <c r="P32" i="1"/>
  <c r="P33" i="1"/>
  <c r="P34" i="1"/>
  <c r="P35" i="1"/>
  <c r="P36" i="1"/>
  <c r="P37" i="1"/>
  <c r="P38" i="1"/>
  <c r="P39" i="1"/>
  <c r="P40" i="1"/>
  <c r="P41" i="1"/>
  <c r="C3" i="1"/>
  <c r="C17" i="1"/>
  <c r="E4" i="1"/>
  <c r="F4" i="1"/>
  <c r="G4" i="1"/>
  <c r="H4" i="1"/>
  <c r="I4" i="1"/>
  <c r="J4" i="1"/>
  <c r="K4" i="1"/>
  <c r="L4" i="1"/>
  <c r="M4" i="1"/>
  <c r="N4" i="1"/>
  <c r="O4" i="1"/>
  <c r="D4" i="1"/>
  <c r="P10" i="1"/>
  <c r="P11" i="1"/>
  <c r="P12" i="1"/>
  <c r="P13" i="1"/>
  <c r="P14" i="1"/>
  <c r="P15" i="1"/>
  <c r="P44" i="1"/>
  <c r="P45" i="1"/>
  <c r="P46" i="1"/>
  <c r="P43" i="1"/>
  <c r="P47" i="1"/>
  <c r="P16" i="1"/>
  <c r="P48" i="1"/>
</calcChain>
</file>

<file path=xl/sharedStrings.xml><?xml version="1.0" encoding="utf-8"?>
<sst xmlns="http://schemas.openxmlformats.org/spreadsheetml/2006/main" count="101" uniqueCount="59">
  <si>
    <t>CASH RECEIPTS</t>
  </si>
  <si>
    <t>CASH PAID OUT</t>
  </si>
  <si>
    <t>Advertising</t>
  </si>
  <si>
    <t>Utilities</t>
  </si>
  <si>
    <t>SUBTOTAL</t>
  </si>
  <si>
    <t>Loan principal payment</t>
  </si>
  <si>
    <t>Other startup costs</t>
  </si>
  <si>
    <t>TOTAL CASH PAID OUT</t>
  </si>
  <si>
    <t>Starting date</t>
  </si>
  <si>
    <t>Loan proceeds</t>
  </si>
  <si>
    <t>Owner contributions</t>
  </si>
  <si>
    <t>Purchases for resale</t>
  </si>
  <si>
    <t>Small Business Cash Flow Projection</t>
  </si>
  <si>
    <t>Interest, other income</t>
  </si>
  <si>
    <t>Returns and allowances</t>
  </si>
  <si>
    <t>Commissions and fees</t>
  </si>
  <si>
    <t>Contract labor</t>
  </si>
  <si>
    <t>Employee benefit programs</t>
  </si>
  <si>
    <t>Insurance (other than health)</t>
  </si>
  <si>
    <t>Mortgage interest</t>
  </si>
  <si>
    <t>Other interest expense</t>
  </si>
  <si>
    <t>Office expense</t>
  </si>
  <si>
    <t>Pension and profit-sharing plan</t>
  </si>
  <si>
    <t>Repairs and maintenance</t>
  </si>
  <si>
    <t>Supplies (not in COGS)</t>
  </si>
  <si>
    <t>Taxes and licenses</t>
  </si>
  <si>
    <t>Travel</t>
  </si>
  <si>
    <t>Interest expense</t>
  </si>
  <si>
    <t>Beginning</t>
  </si>
  <si>
    <t>Cash balance alert minimum</t>
  </si>
  <si>
    <t>Total</t>
  </si>
  <si>
    <t>Wages (less emp. credits)</t>
  </si>
  <si>
    <t>Rent or lease</t>
  </si>
  <si>
    <t>Rent or lease: vehicles, equipment</t>
  </si>
  <si>
    <t>To reserve and/or escrow</t>
  </si>
  <si>
    <t>Owners' withdrawal</t>
  </si>
  <si>
    <t>Capital purchases</t>
  </si>
  <si>
    <t>TOTAL CASH RECEIPTS</t>
  </si>
  <si>
    <t>Cash on hand (beginning of month)</t>
  </si>
  <si>
    <t>Materials and supplies (in COGS)</t>
  </si>
  <si>
    <t>Meals and entertainment</t>
  </si>
  <si>
    <t>Cash sales</t>
  </si>
  <si>
    <t>Collections on accounts receivable</t>
  </si>
  <si>
    <t>Total cash available</t>
  </si>
  <si>
    <t>Cash on hand (end of month)</t>
  </si>
  <si>
    <t>Jan-18</t>
  </si>
  <si>
    <t>Feb-18</t>
  </si>
  <si>
    <t>Mar-18</t>
  </si>
  <si>
    <t>Apr-18</t>
  </si>
  <si>
    <t>May-18</t>
  </si>
  <si>
    <t>Jun-18</t>
  </si>
  <si>
    <t>Jul-18</t>
  </si>
  <si>
    <t>Aug-18</t>
  </si>
  <si>
    <t>Sep-18</t>
  </si>
  <si>
    <t>Oct-18</t>
  </si>
  <si>
    <t>Nov-18</t>
  </si>
  <si>
    <t>Dec-18</t>
  </si>
  <si>
    <t xml:space="preserve"> </t>
  </si>
  <si>
    <t>ABC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</si>
</sst>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m"/>
  </numFmts>
  <fonts count="11" x14ac:knownFonts="1">
    <font>
      <sz val="8"/>
      <name val="Arial"/>
    </font>
    <font>
      <sz val="8"/>
      <name val="Arial"/>
      <family val="2"/>
      <scheme val="minor"/>
    </font>
    <font>
      <b/>
      <sz val="10"/>
      <name val="Arial"/>
      <family val="2"/>
      <scheme val="minor"/>
    </font>
    <font>
      <b/>
      <sz val="8"/>
      <name val="Arial"/>
      <family val="2"/>
      <scheme val="minor"/>
    </font>
    <font>
      <sz val="10"/>
      <name val="Arial"/>
      <family val="2"/>
      <scheme val="minor"/>
    </font>
    <font>
      <sz val="8"/>
      <color theme="0"/>
      <name val="Arial"/>
      <family val="2"/>
      <scheme val="minor"/>
    </font>
    <font>
      <b/>
      <sz val="14"/>
      <color theme="1" tint="0.249977111117893"/>
      <name val="Arial"/>
      <family val="2"/>
      <scheme val="major"/>
    </font>
    <font>
      <b/>
      <sz val="8"/>
      <color theme="0"/>
      <name val="Arial"/>
      <family val="2"/>
      <scheme val="minor"/>
    </font>
    <font>
      <b/>
      <sz val="8"/>
      <color theme="0" tint="-0.249977111117893"/>
      <name val="Arial"/>
      <family val="2"/>
      <scheme val="minor"/>
    </font>
    <font>
      <sz val="8"/>
      <color theme="0" tint="-0.249977111117893"/>
      <name val="Arial"/>
      <family val="2"/>
      <scheme val="minor"/>
    </font>
    <font>
      <b/>
      <sz val="8"/>
      <color theme="1"/>
      <name val="Arial"/>
      <family val="2"/>
      <scheme val="minor"/>
    </font>
  </fonts>
  <fills count="6">
    <fill>
      <patternFill patternType="none"/>
    </fill>
    <fill>
      <patternFill patternType="gray125"/>
    </fill>
    <fill>
      <patternFill patternType="lightUp">
        <bgColor indexed="22"/>
      </patternFill>
    </fill>
    <fill>
      <patternFill patternType="solid">
        <fgColor theme="0" tint="-4.9989318521683403E-2"/>
        <bgColor indexed="64"/>
      </patternFill>
    </fill>
    <fill>
      <patternFill patternType="solid">
        <fgColor theme="1" tint="0.499984740745262"/>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23"/>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auto="1"/>
      </top>
      <bottom style="thin">
        <color auto="1"/>
      </bottom>
      <diagonal/>
    </border>
    <border>
      <left style="thin">
        <color indexed="64"/>
      </left>
      <right style="thin">
        <color indexed="64"/>
      </right>
      <top style="thin">
        <color auto="1"/>
      </top>
      <bottom style="thin">
        <color indexed="64"/>
      </bottom>
      <diagonal/>
    </border>
  </borders>
  <cellStyleXfs count="1">
    <xf numFmtId="0" fontId="0" fillId="0" borderId="0">
      <alignment wrapText="1"/>
    </xf>
  </cellStyleXfs>
  <cellXfs count="57">
    <xf numFmtId="0" fontId="0" fillId="0" borderId="0" xfId="0">
      <alignment wrapText="1"/>
    </xf>
    <xf numFmtId="0" fontId="1" fillId="0" borderId="0" xfId="0" applyFont="1" applyAlignment="1"/>
    <xf numFmtId="17" fontId="1" fillId="0" borderId="1" xfId="0" applyNumberFormat="1" applyFont="1" applyBorder="1" applyAlignment="1" applyProtection="1">
      <alignment horizontal="right" wrapText="1"/>
      <protection locked="0"/>
    </xf>
    <xf numFmtId="3" fontId="1" fillId="0" borderId="9" xfId="0" applyNumberFormat="1" applyFont="1" applyBorder="1" applyProtection="1">
      <alignment wrapText="1"/>
      <protection locked="0"/>
    </xf>
    <xf numFmtId="0" fontId="2" fillId="0" borderId="0" xfId="0" applyFont="1" applyBorder="1" applyAlignment="1"/>
    <xf numFmtId="0" fontId="1" fillId="0" borderId="0" xfId="0" applyFont="1" applyBorder="1" applyAlignment="1"/>
    <xf numFmtId="0" fontId="3" fillId="0" borderId="0" xfId="0" applyFont="1" applyBorder="1" applyAlignment="1">
      <alignment wrapText="1"/>
    </xf>
    <xf numFmtId="0" fontId="1" fillId="0" borderId="0" xfId="0" applyFont="1" applyBorder="1">
      <alignment wrapText="1"/>
    </xf>
    <xf numFmtId="0" fontId="3" fillId="0" borderId="3" xfId="0" applyFont="1" applyBorder="1" applyAlignment="1">
      <alignment wrapText="1"/>
    </xf>
    <xf numFmtId="3" fontId="1" fillId="2" borderId="10" xfId="0" applyNumberFormat="1" applyFont="1" applyFill="1" applyBorder="1">
      <alignment wrapText="1"/>
    </xf>
    <xf numFmtId="0" fontId="1" fillId="0" borderId="0" xfId="0" applyFont="1">
      <alignment wrapText="1"/>
    </xf>
    <xf numFmtId="3" fontId="1" fillId="0" borderId="4" xfId="0" applyNumberFormat="1" applyFont="1" applyBorder="1">
      <alignment wrapText="1"/>
    </xf>
    <xf numFmtId="3" fontId="1" fillId="0" borderId="1" xfId="0" applyNumberFormat="1" applyFont="1" applyBorder="1" applyProtection="1">
      <alignment wrapText="1"/>
      <protection locked="0"/>
    </xf>
    <xf numFmtId="3" fontId="1" fillId="0" borderId="7" xfId="0" applyNumberFormat="1" applyFont="1" applyBorder="1">
      <alignment wrapText="1"/>
    </xf>
    <xf numFmtId="0" fontId="3" fillId="0" borderId="7" xfId="0" applyFont="1" applyBorder="1" applyAlignment="1">
      <alignment wrapText="1"/>
    </xf>
    <xf numFmtId="0" fontId="1" fillId="0" borderId="7" xfId="0" applyFont="1" applyBorder="1">
      <alignment wrapText="1"/>
    </xf>
    <xf numFmtId="0" fontId="1" fillId="0" borderId="0" xfId="0" applyFont="1" applyAlignment="1">
      <alignment wrapText="1"/>
    </xf>
    <xf numFmtId="0" fontId="4" fillId="0" borderId="0" xfId="0" applyFont="1" applyFill="1" applyProtection="1">
      <alignment wrapText="1"/>
    </xf>
    <xf numFmtId="3" fontId="5" fillId="0" borderId="0" xfId="0" applyNumberFormat="1" applyFont="1" applyAlignment="1"/>
    <xf numFmtId="3" fontId="1" fillId="3" borderId="10" xfId="0" applyNumberFormat="1" applyFont="1" applyFill="1" applyBorder="1">
      <alignment wrapText="1"/>
    </xf>
    <xf numFmtId="3" fontId="1" fillId="3" borderId="3" xfId="0" applyNumberFormat="1" applyFont="1" applyFill="1" applyBorder="1">
      <alignment wrapText="1"/>
    </xf>
    <xf numFmtId="0" fontId="3" fillId="0" borderId="4" xfId="0" applyFont="1" applyBorder="1" applyAlignment="1">
      <alignment wrapText="1"/>
    </xf>
    <xf numFmtId="0" fontId="7" fillId="4" borderId="2" xfId="0" applyFont="1" applyFill="1" applyBorder="1" applyAlignment="1">
      <alignment wrapText="1"/>
    </xf>
    <xf numFmtId="0" fontId="1" fillId="0" borderId="5" xfId="0" applyFont="1" applyFill="1" applyBorder="1" applyProtection="1">
      <alignment wrapText="1"/>
    </xf>
    <xf numFmtId="3" fontId="1" fillId="3" borderId="8" xfId="0" applyNumberFormat="1" applyFont="1" applyFill="1" applyBorder="1">
      <alignment wrapText="1"/>
    </xf>
    <xf numFmtId="0" fontId="5" fillId="4" borderId="2" xfId="0" applyNumberFormat="1" applyFont="1" applyFill="1" applyBorder="1">
      <alignment wrapText="1"/>
    </xf>
    <xf numFmtId="17" fontId="5" fillId="4" borderId="2" xfId="0" applyNumberFormat="1" applyFont="1" applyFill="1" applyBorder="1">
      <alignment wrapText="1"/>
    </xf>
    <xf numFmtId="3" fontId="1" fillId="2" borderId="11" xfId="0" applyNumberFormat="1" applyFont="1" applyFill="1" applyBorder="1">
      <alignment wrapText="1"/>
    </xf>
    <xf numFmtId="3" fontId="1" fillId="0" borderId="0" xfId="0" applyNumberFormat="1" applyFont="1" applyBorder="1">
      <alignment wrapText="1"/>
    </xf>
    <xf numFmtId="3" fontId="1" fillId="0" borderId="12" xfId="0" applyNumberFormat="1" applyFont="1" applyBorder="1" applyProtection="1">
      <alignment wrapText="1"/>
      <protection locked="0"/>
    </xf>
    <xf numFmtId="0" fontId="1" fillId="0" borderId="13" xfId="0" applyNumberFormat="1" applyFont="1" applyFill="1" applyBorder="1" applyAlignment="1"/>
    <xf numFmtId="0" fontId="1" fillId="0" borderId="13" xfId="0" applyFont="1" applyBorder="1" applyAlignment="1">
      <alignment wrapText="1"/>
    </xf>
    <xf numFmtId="0" fontId="1" fillId="0" borderId="5" xfId="0" applyNumberFormat="1" applyFont="1" applyFill="1" applyBorder="1" applyAlignment="1"/>
    <xf numFmtId="0" fontId="7" fillId="4" borderId="6" xfId="0" applyFont="1" applyFill="1" applyBorder="1" applyAlignment="1">
      <alignment horizontal="center" wrapText="1"/>
    </xf>
    <xf numFmtId="17" fontId="7" fillId="4" borderId="9" xfId="0" applyNumberFormat="1" applyFont="1" applyFill="1" applyBorder="1" applyAlignment="1">
      <alignment horizontal="center" wrapText="1"/>
    </xf>
    <xf numFmtId="164" fontId="7" fillId="4" borderId="8" xfId="0" applyNumberFormat="1" applyFont="1" applyFill="1" applyBorder="1" applyAlignment="1">
      <alignment horizontal="center" wrapText="1"/>
    </xf>
    <xf numFmtId="0" fontId="1" fillId="2" borderId="10" xfId="0" applyFont="1" applyFill="1" applyBorder="1">
      <alignment wrapText="1"/>
    </xf>
    <xf numFmtId="0" fontId="1" fillId="0" borderId="10" xfId="0" applyFont="1" applyBorder="1" applyProtection="1">
      <alignment wrapText="1"/>
      <protection locked="0"/>
    </xf>
    <xf numFmtId="3" fontId="1" fillId="3" borderId="11" xfId="0" applyNumberFormat="1" applyFont="1" applyFill="1" applyBorder="1">
      <alignment wrapText="1"/>
    </xf>
    <xf numFmtId="3" fontId="1" fillId="0" borderId="10" xfId="0" applyNumberFormat="1" applyFont="1" applyBorder="1" applyProtection="1">
      <alignment wrapText="1"/>
      <protection locked="0"/>
    </xf>
    <xf numFmtId="3" fontId="1" fillId="2" borderId="14" xfId="0" applyNumberFormat="1" applyFont="1" applyFill="1" applyBorder="1">
      <alignment wrapText="1"/>
    </xf>
    <xf numFmtId="3" fontId="1" fillId="0" borderId="14" xfId="0" applyNumberFormat="1" applyFont="1" applyBorder="1">
      <alignment wrapText="1"/>
    </xf>
    <xf numFmtId="3" fontId="1" fillId="3" borderId="14" xfId="0" applyNumberFormat="1" applyFont="1" applyFill="1" applyBorder="1">
      <alignment wrapText="1"/>
    </xf>
    <xf numFmtId="0" fontId="1" fillId="0" borderId="15" xfId="0" applyFont="1" applyBorder="1" applyAlignment="1">
      <alignment wrapText="1"/>
    </xf>
    <xf numFmtId="0" fontId="8" fillId="2" borderId="11" xfId="0" applyNumberFormat="1" applyFont="1" applyFill="1" applyBorder="1">
      <alignment wrapText="1"/>
    </xf>
    <xf numFmtId="17" fontId="7" fillId="4" borderId="11" xfId="0" applyNumberFormat="1" applyFont="1" applyFill="1" applyBorder="1">
      <alignment wrapText="1"/>
    </xf>
    <xf numFmtId="0" fontId="7" fillId="4" borderId="11" xfId="0" applyNumberFormat="1" applyFont="1" applyFill="1" applyBorder="1">
      <alignment wrapText="1"/>
    </xf>
    <xf numFmtId="0" fontId="3" fillId="5" borderId="12" xfId="0" applyFont="1" applyFill="1" applyBorder="1" applyProtection="1">
      <alignment wrapText="1"/>
    </xf>
    <xf numFmtId="3" fontId="9" fillId="2" borderId="10" xfId="0" applyNumberFormat="1" applyFont="1" applyFill="1" applyBorder="1">
      <alignment wrapText="1"/>
    </xf>
    <xf numFmtId="0" fontId="3" fillId="5" borderId="12" xfId="0" applyFont="1" applyFill="1" applyBorder="1" applyAlignment="1">
      <alignment wrapText="1"/>
    </xf>
    <xf numFmtId="3" fontId="9" fillId="2" borderId="11" xfId="0" applyNumberFormat="1" applyFont="1" applyFill="1" applyBorder="1">
      <alignment wrapText="1"/>
    </xf>
    <xf numFmtId="0" fontId="10" fillId="5" borderId="0" xfId="0" applyNumberFormat="1" applyFont="1" applyFill="1" applyBorder="1" applyAlignment="1">
      <alignment wrapText="1"/>
    </xf>
    <xf numFmtId="0" fontId="3" fillId="5" borderId="15" xfId="0" applyFont="1" applyFill="1" applyBorder="1" applyAlignment="1">
      <alignment wrapText="1"/>
    </xf>
    <xf numFmtId="0" fontId="3" fillId="5" borderId="8" xfId="0" applyFont="1" applyFill="1" applyBorder="1" applyAlignment="1">
      <alignment wrapText="1"/>
    </xf>
    <xf numFmtId="3" fontId="1" fillId="2" borderId="16" xfId="0" applyNumberFormat="1" applyFont="1" applyFill="1" applyBorder="1">
      <alignment wrapText="1"/>
    </xf>
    <xf numFmtId="3" fontId="1" fillId="3" borderId="17" xfId="0" applyNumberFormat="1" applyFont="1" applyFill="1" applyBorder="1">
      <alignment wrapText="1"/>
    </xf>
    <xf numFmtId="0" fontId="6" fillId="0" borderId="0" xfId="0" applyFont="1" applyFill="1" applyBorder="1" applyAlignment="1" applyProtection="1">
      <alignment horizontal="center" wrapText="1"/>
    </xf>
  </cellXfs>
  <cellStyles count="1">
    <cellStyle name="Normal" xfId="0" builtinId="0" customBuiltin="1"/>
  </cellStyles>
  <dxfs count="124">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theme="0" tint="-0.249977111117893"/>
        <name val="Arial"/>
        <scheme val="minor"/>
      </font>
      <numFmt numFmtId="3" formatCode="#,##0"/>
      <fill>
        <patternFill patternType="lightUp">
          <fgColor indexed="64"/>
          <bgColor indexed="22"/>
        </patternFill>
      </fill>
      <border diagonalUp="0" diagonalDown="0" outline="0">
        <left style="thin">
          <color indexed="64"/>
        </left>
        <right/>
        <top/>
        <bottom/>
      </border>
    </dxf>
    <dxf>
      <font>
        <b val="0"/>
        <i val="0"/>
        <strike val="0"/>
        <condense val="0"/>
        <extend val="0"/>
        <outline val="0"/>
        <shadow val="0"/>
        <u val="none"/>
        <vertAlign val="baseline"/>
        <sz val="8"/>
        <color auto="1"/>
        <name val="Arial"/>
        <scheme val="minor"/>
      </font>
      <numFmt numFmtId="3" formatCode="#,##0"/>
      <fill>
        <patternFill patternType="lightUp">
          <fgColor indexed="64"/>
          <bgColor indexed="22"/>
        </patternFill>
      </fill>
      <border diagonalUp="0" diagonalDown="0">
        <left style="thin">
          <color indexed="64"/>
        </left>
        <right/>
        <top style="thin">
          <color indexed="64"/>
        </top>
        <bottom/>
        <vertical/>
        <horizontal/>
      </border>
    </dxf>
    <dxf>
      <font>
        <b/>
        <i val="0"/>
        <strike val="0"/>
        <condense val="0"/>
        <extend val="0"/>
        <outline val="0"/>
        <shadow val="0"/>
        <u val="none"/>
        <vertAlign val="baseline"/>
        <sz val="8"/>
        <color auto="1"/>
        <name val="Arial"/>
        <scheme val="minor"/>
      </font>
      <fill>
        <patternFill patternType="solid">
          <fgColor indexed="64"/>
          <bgColor theme="0"/>
        </patternFill>
      </fill>
      <alignment horizontal="general" vertical="bottom" textRotation="0" wrapText="1"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8"/>
        <color auto="1"/>
        <name val="Arial"/>
        <scheme val="minor"/>
      </font>
      <alignment horizontal="general" vertical="bottom" textRotation="0" wrapText="1" indent="0" justifyLastLine="0" shrinkToFit="0" readingOrder="0"/>
      <border diagonalUp="0" diagonalDown="0">
        <left/>
        <right/>
        <top style="thin">
          <color indexed="64"/>
        </top>
        <bottom/>
        <vertical/>
        <horizontal/>
      </border>
    </dxf>
    <dxf>
      <border outline="0">
        <left style="thin">
          <color indexed="64"/>
        </left>
        <right style="thin">
          <color indexed="64"/>
        </right>
        <top style="thin">
          <color indexed="64"/>
        </top>
        <bottom style="thin">
          <color auto="1"/>
        </bottom>
      </border>
    </dxf>
    <dxf>
      <font>
        <b val="0"/>
        <i val="0"/>
        <strike val="0"/>
        <condense val="0"/>
        <extend val="0"/>
        <outline val="0"/>
        <shadow val="0"/>
        <u val="none"/>
        <vertAlign val="baseline"/>
        <sz val="8"/>
        <color auto="1"/>
        <name val="Arial"/>
        <scheme val="minor"/>
      </font>
    </dxf>
    <dxf>
      <font>
        <b/>
        <i val="0"/>
        <strike val="0"/>
        <condense val="0"/>
        <extend val="0"/>
        <outline val="0"/>
        <shadow val="0"/>
        <u val="none"/>
        <vertAlign val="baseline"/>
        <sz val="8"/>
        <color theme="0"/>
        <name val="Arial"/>
        <scheme val="minor"/>
      </font>
      <numFmt numFmtId="166" formatCode="mmm/yy"/>
      <fill>
        <patternFill patternType="solid">
          <fgColor indexed="64"/>
          <bgColor theme="1" tint="0.499984740745262"/>
        </patternFill>
      </fill>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minor"/>
      </font>
      <numFmt numFmtId="3" formatCode="#,##0"/>
      <fill>
        <patternFill patternType="lightUp">
          <fgColor indexed="64"/>
          <bgColor indexed="22"/>
        </patternFill>
      </fill>
      <border diagonalUp="0" diagonalDown="0">
        <left style="thin">
          <color indexed="64"/>
        </left>
        <right style="thin">
          <color indexed="64"/>
        </right>
        <top/>
        <bottom/>
        <vertical/>
        <horizontal/>
      </border>
    </dxf>
    <dxf>
      <font>
        <b/>
        <i val="0"/>
        <strike val="0"/>
        <condense val="0"/>
        <extend val="0"/>
        <outline val="0"/>
        <shadow val="0"/>
        <u val="none"/>
        <vertAlign val="baseline"/>
        <sz val="8"/>
        <color auto="1"/>
        <name val="Arial"/>
        <scheme val="minor"/>
      </font>
      <fill>
        <patternFill patternType="solid">
          <fgColor indexed="64"/>
          <bgColor theme="0"/>
        </patternFill>
      </fill>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minor"/>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Arial"/>
        <scheme val="minor"/>
      </font>
      <protection locked="0" hidden="0"/>
    </dxf>
    <dxf>
      <border outline="0">
        <bottom style="thin">
          <color indexed="64"/>
        </bottom>
      </border>
    </dxf>
    <dxf>
      <font>
        <b val="0"/>
        <i val="0"/>
        <strike val="0"/>
        <condense val="0"/>
        <extend val="0"/>
        <outline val="0"/>
        <shadow val="0"/>
        <u val="none"/>
        <vertAlign val="baseline"/>
        <sz val="8"/>
        <color theme="0"/>
        <name val="Arial"/>
        <scheme val="minor"/>
      </font>
      <numFmt numFmtId="3" formatCode="#,##0"/>
      <fill>
        <patternFill patternType="solid">
          <fgColor indexed="64"/>
          <bgColor theme="1" tint="0.499984740745262"/>
        </patternFill>
      </fill>
    </dxf>
    <dxf>
      <font>
        <b val="0"/>
        <i val="0"/>
        <strike val="0"/>
        <condense val="0"/>
        <extend val="0"/>
        <outline val="0"/>
        <shadow val="0"/>
        <u val="none"/>
        <vertAlign val="baseline"/>
        <sz val="8"/>
        <color auto="1"/>
        <name val="Arial"/>
        <scheme val="minor"/>
      </font>
      <numFmt numFmtId="3" formatCode="#,##0"/>
      <fill>
        <patternFill patternType="lightUp">
          <fgColor indexed="64"/>
          <bgColor indexed="22"/>
        </patternFill>
      </fill>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minor"/>
      </font>
      <numFmt numFmtId="3" formatCode="#,##0"/>
      <border diagonalUp="0" diagonalDown="0">
        <left/>
        <right style="thin">
          <color indexed="64"/>
        </right>
        <top/>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scheme val="minor"/>
      </font>
      <fill>
        <patternFill patternType="solid">
          <fgColor indexed="64"/>
          <bgColor theme="0" tint="-4.9989318521683403E-2"/>
        </patternFill>
      </fill>
    </dxf>
    <dxf>
      <border outline="0">
        <bottom style="thin">
          <color indexed="64"/>
        </bottom>
      </border>
    </dxf>
    <dxf>
      <font>
        <b/>
        <i val="0"/>
        <strike val="0"/>
        <condense val="0"/>
        <extend val="0"/>
        <outline val="0"/>
        <shadow val="0"/>
        <u val="none"/>
        <vertAlign val="baseline"/>
        <sz val="8"/>
        <color theme="0"/>
        <name val="Arial"/>
        <scheme val="minor"/>
      </font>
      <numFmt numFmtId="166" formatCode="mmm/yy"/>
      <fill>
        <patternFill patternType="solid">
          <fgColor indexed="64"/>
          <bgColor theme="1" tint="0.499984740745262"/>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indexed="64"/>
        </bottom>
      </border>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theme="0" tint="-0.249977111117893"/>
        <name val="Arial"/>
        <scheme val="minor"/>
      </font>
      <numFmt numFmtId="3" formatCode="#,##0"/>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minor"/>
      </font>
      <numFmt numFmtId="3" formatCode="#,##0"/>
      <fill>
        <patternFill patternType="lightUp">
          <fgColor indexed="64"/>
          <bgColor indexed="22"/>
        </patternFill>
      </fill>
      <border diagonalUp="0" diagonalDown="0">
        <left style="thin">
          <color indexed="64"/>
        </left>
        <right style="thin">
          <color indexed="64"/>
        </right>
        <top/>
        <bottom/>
        <vertical/>
        <horizontal/>
      </border>
    </dxf>
    <dxf>
      <font>
        <b/>
        <i val="0"/>
        <strike val="0"/>
        <condense val="0"/>
        <extend val="0"/>
        <outline val="0"/>
        <shadow val="0"/>
        <u val="none"/>
        <vertAlign val="baseline"/>
        <sz val="8"/>
        <color auto="1"/>
        <name val="Arial"/>
        <scheme val="minor"/>
      </font>
      <fill>
        <patternFill patternType="solid">
          <fgColor indexed="64"/>
          <bgColor theme="0"/>
        </patternFill>
      </fill>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Arial"/>
        <scheme val="minor"/>
      </font>
      <fill>
        <patternFill patternType="none">
          <fgColor indexed="64"/>
          <bgColor indexed="65"/>
        </patternFill>
      </fill>
      <border diagonalUp="0" diagonalDown="0">
        <left/>
        <right style="thin">
          <color indexed="64"/>
        </right>
        <top style="thin">
          <color indexed="64"/>
        </top>
        <bottom style="thin">
          <color indexed="64"/>
        </bottom>
        <vertical/>
        <horizontal/>
      </border>
      <protection locked="1" hidden="0"/>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Arial"/>
        <scheme val="minor"/>
      </font>
      <protection locked="0" hidden="0"/>
    </dxf>
    <dxf>
      <border outline="0">
        <bottom style="thin">
          <color indexed="64"/>
        </bottom>
      </border>
    </dxf>
    <dxf>
      <font>
        <b val="0"/>
        <i val="0"/>
        <strike val="0"/>
        <condense val="0"/>
        <extend val="0"/>
        <outline val="0"/>
        <shadow val="0"/>
        <u val="none"/>
        <vertAlign val="baseline"/>
        <sz val="8"/>
        <color theme="0"/>
        <name val="Arial"/>
        <scheme val="minor"/>
      </font>
      <numFmt numFmtId="3" formatCode="#,##0"/>
      <fill>
        <patternFill patternType="solid">
          <fgColor indexed="64"/>
          <bgColor theme="1" tint="0.499984740745262"/>
        </patternFill>
      </fill>
    </dxf>
    <dxf>
      <font>
        <condense val="0"/>
        <extend val="0"/>
        <color indexed="10"/>
      </font>
    </dxf>
    <dxf>
      <font>
        <b/>
        <i val="0"/>
      </font>
    </dxf>
    <dxf>
      <fill>
        <patternFill>
          <bgColor theme="0" tint="-4.9989318521683403E-2"/>
        </patternFill>
      </fill>
    </dxf>
    <dxf>
      <font>
        <b/>
        <i val="0"/>
        <color theme="0"/>
      </font>
      <fill>
        <patternFill>
          <bgColor theme="1" tint="0.499984740745262"/>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Cash" pivot="0" count="4">
      <tableStyleElement type="wholeTable" dxfId="123"/>
      <tableStyleElement type="headerRow" dxfId="122"/>
      <tableStyleElement type="totalRow" dxfId="121"/>
      <tableStyleElement type="firstTotalCell" dxfId="12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DDDDDD"/>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CCFF"/>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CashReceipts" displayName="CashReceipts" ref="B9:P16" totalsRowCount="1" headerRowDxfId="118" dataDxfId="116" headerRowBorderDxfId="117" tableBorderDxfId="115">
  <autoFilter ref="B9:P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CASH RECEIPTS" totalsRowLabel="TOTAL CASH RECEIPTS" dataDxfId="114" totalsRowDxfId="113"/>
    <tableColumn id="2" name=" " dataDxfId="112" totalsRowDxfId="111"/>
    <tableColumn id="3" name="Jan-18" totalsRowFunction="custom" dataDxfId="110" totalsRowDxfId="109">
      <totalsRowFormula>SUM(D10,D12:D15,(D11*-1))</totalsRowFormula>
    </tableColumn>
    <tableColumn id="4" name="Feb-18" totalsRowFunction="custom" dataDxfId="108" totalsRowDxfId="107">
      <totalsRowFormula>SUM(E10,E12:E15,(E11*-1))</totalsRowFormula>
    </tableColumn>
    <tableColumn id="5" name="Mar-18" totalsRowFunction="custom" dataDxfId="106" totalsRowDxfId="105">
      <totalsRowFormula>SUM(F10,F12:F15,(F11*-1))</totalsRowFormula>
    </tableColumn>
    <tableColumn id="6" name="Apr-18" totalsRowFunction="custom" dataDxfId="104" totalsRowDxfId="103">
      <totalsRowFormula>SUM(G10,G12:G15,(G11*-1))</totalsRowFormula>
    </tableColumn>
    <tableColumn id="7" name="May-18" totalsRowFunction="custom" dataDxfId="102" totalsRowDxfId="101">
      <totalsRowFormula>SUM(H10,H12:H15,(H11*-1))</totalsRowFormula>
    </tableColumn>
    <tableColumn id="8" name="Jun-18" totalsRowFunction="custom" dataDxfId="100" totalsRowDxfId="99">
      <totalsRowFormula>SUM(I10,I12:I15,(I11*-1))</totalsRowFormula>
    </tableColumn>
    <tableColumn id="9" name="Jul-18" totalsRowFunction="custom" dataDxfId="98" totalsRowDxfId="97">
      <totalsRowFormula>SUM(J10,J12:J15,(J11*-1))</totalsRowFormula>
    </tableColumn>
    <tableColumn id="10" name="Aug-18" totalsRowFunction="custom" dataDxfId="96" totalsRowDxfId="95">
      <totalsRowFormula>SUM(K10,K12:K15,(K11*-1))</totalsRowFormula>
    </tableColumn>
    <tableColumn id="11" name="Sep-18" totalsRowFunction="custom" dataDxfId="94" totalsRowDxfId="93">
      <totalsRowFormula>SUM(L10,L12:L15,(L11*-1))</totalsRowFormula>
    </tableColumn>
    <tableColumn id="12" name="Oct-18" totalsRowFunction="custom" dataDxfId="92" totalsRowDxfId="91">
      <totalsRowFormula>SUM(M10,M12:M15,(M11*-1))</totalsRowFormula>
    </tableColumn>
    <tableColumn id="13" name="Nov-18" totalsRowFunction="custom" dataDxfId="90" totalsRowDxfId="89">
      <totalsRowFormula>SUM(N10,N12:N15,(N11*-1))</totalsRowFormula>
    </tableColumn>
    <tableColumn id="14" name="Dec-18" totalsRowFunction="custom" dataDxfId="88" totalsRowDxfId="87">
      <totalsRowFormula>SUM(O10,O12:O15,(O11*-1))</totalsRowFormula>
    </tableColumn>
    <tableColumn id="15" name="Total" totalsRowFunction="sum" dataDxfId="86" totalsRowDxfId="85"/>
  </tableColumns>
  <tableStyleInfo name="Cash" showFirstColumn="0" showLastColumn="0" showRowStripes="0" showColumnStripes="0"/>
  <extLst>
    <ext xmlns:x14="http://schemas.microsoft.com/office/spreadsheetml/2009/9/main" uri="{504A1905-F514-4f6f-8877-14C23A59335A}">
      <x14:table altTextSummary="Enter or modify Cash Receipts items and each month values in this table. Total Cash Receipts and Total Cash Available are auto calculated "/>
    </ext>
  </extLst>
</table>
</file>

<file path=xl/tables/table2.xml><?xml version="1.0" encoding="utf-8"?>
<table xmlns="http://schemas.openxmlformats.org/spreadsheetml/2006/main" id="3" name="CashOnHand" displayName="CashOnHand" ref="C6:P7" totalsRowShown="0" headerRowDxfId="84" dataDxfId="82" headerRowBorderDxfId="83" tableBorderDxfId="81">
  <autoFilter ref="C6:P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Beginning" dataDxfId="80"/>
    <tableColumn id="2" name="Jan-18" dataDxfId="79">
      <calculatedColumnFormula>C49</calculatedColumnFormula>
    </tableColumn>
    <tableColumn id="3" name="Feb-18" dataDxfId="78">
      <calculatedColumnFormula>D49</calculatedColumnFormula>
    </tableColumn>
    <tableColumn id="4" name="Mar-18" dataDxfId="77">
      <calculatedColumnFormula>E49</calculatedColumnFormula>
    </tableColumn>
    <tableColumn id="5" name="Apr-18" dataDxfId="76">
      <calculatedColumnFormula>F49</calculatedColumnFormula>
    </tableColumn>
    <tableColumn id="6" name="May-18" dataDxfId="75">
      <calculatedColumnFormula>G49</calculatedColumnFormula>
    </tableColumn>
    <tableColumn id="7" name="Jun-18" dataDxfId="74">
      <calculatedColumnFormula>H49</calculatedColumnFormula>
    </tableColumn>
    <tableColumn id="8" name="Jul-18" dataDxfId="73">
      <calculatedColumnFormula>I49</calculatedColumnFormula>
    </tableColumn>
    <tableColumn id="9" name="Aug-18" dataDxfId="72">
      <calculatedColumnFormula>J49</calculatedColumnFormula>
    </tableColumn>
    <tableColumn id="10" name="Sep-18" dataDxfId="71">
      <calculatedColumnFormula>K49</calculatedColumnFormula>
    </tableColumn>
    <tableColumn id="11" name="Oct-18" dataDxfId="70">
      <calculatedColumnFormula>L49</calculatedColumnFormula>
    </tableColumn>
    <tableColumn id="12" name="Nov-18" dataDxfId="69">
      <calculatedColumnFormula>M49</calculatedColumnFormula>
    </tableColumn>
    <tableColumn id="13" name="Dec-18" dataDxfId="68">
      <calculatedColumnFormula>N49</calculatedColumnFormula>
    </tableColumn>
    <tableColumn id="14" name="Total" dataDxfId="67"/>
  </tableColumns>
  <tableStyleInfo name="Cash" showFirstColumn="0" showLastColumn="0" showRowStripes="1" showColumnStripes="0"/>
  <extLst>
    <ext xmlns:x14="http://schemas.microsoft.com/office/spreadsheetml/2009/9/main" uri="{504A1905-F514-4f6f-8877-14C23A59335A}">
      <x14:table altTextSummary="Enter Cash on hand in Beginning in this table. Cash on hand is auto calculated for each month"/>
    </ext>
  </extLst>
</table>
</file>

<file path=xl/tables/table3.xml><?xml version="1.0" encoding="utf-8"?>
<table xmlns="http://schemas.openxmlformats.org/spreadsheetml/2006/main" id="4" name="Expenses" displayName="Expenses" ref="B19:P41" totalsRowCount="1" headerRowDxfId="66" dataDxfId="64" headerRowBorderDxfId="65" tableBorderDxfId="63">
  <autoFilter ref="B19:P4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CASH PAID OUT" totalsRowLabel="SUBTOTAL" dataDxfId="62" totalsRowDxfId="61"/>
    <tableColumn id="2" name=" " dataDxfId="60" totalsRowDxfId="59"/>
    <tableColumn id="3" name="Jan-18" totalsRowFunction="custom" dataDxfId="58" totalsRowDxfId="57">
      <totalsRowFormula>SUM(D20:D40)</totalsRowFormula>
    </tableColumn>
    <tableColumn id="4" name="Feb-18" totalsRowFunction="custom" dataDxfId="56" totalsRowDxfId="55">
      <totalsRowFormula>SUM(E20:E40)</totalsRowFormula>
    </tableColumn>
    <tableColumn id="5" name="Mar-18" totalsRowFunction="custom" dataDxfId="54" totalsRowDxfId="53">
      <totalsRowFormula>SUM(F20:F40)</totalsRowFormula>
    </tableColumn>
    <tableColumn id="6" name="Apr-18" totalsRowFunction="custom" dataDxfId="52" totalsRowDxfId="51">
      <totalsRowFormula>SUM(G20:G40)</totalsRowFormula>
    </tableColumn>
    <tableColumn id="7" name="May-18" totalsRowFunction="custom" dataDxfId="50" totalsRowDxfId="49">
      <totalsRowFormula>SUM(H20:H40)</totalsRowFormula>
    </tableColumn>
    <tableColumn id="8" name="Jun-18" totalsRowFunction="custom" dataDxfId="48" totalsRowDxfId="47">
      <totalsRowFormula>SUM(I20:I40)</totalsRowFormula>
    </tableColumn>
    <tableColumn id="9" name="Jul-18" totalsRowFunction="custom" dataDxfId="46" totalsRowDxfId="45">
      <totalsRowFormula>SUM(J20:J40)</totalsRowFormula>
    </tableColumn>
    <tableColumn id="10" name="Aug-18" totalsRowFunction="custom" dataDxfId="44" totalsRowDxfId="43">
      <totalsRowFormula>SUM(K20:K40)</totalsRowFormula>
    </tableColumn>
    <tableColumn id="11" name="Sep-18" totalsRowFunction="custom" dataDxfId="42" totalsRowDxfId="41">
      <totalsRowFormula>SUM(L20:L40)</totalsRowFormula>
    </tableColumn>
    <tableColumn id="12" name="Oct-18" totalsRowFunction="custom" dataDxfId="40" totalsRowDxfId="39">
      <totalsRowFormula>SUM(M20:M40)</totalsRowFormula>
    </tableColumn>
    <tableColumn id="13" name="Nov-18" totalsRowFunction="custom" dataDxfId="38" totalsRowDxfId="37">
      <totalsRowFormula>SUM(N20:N40)</totalsRowFormula>
    </tableColumn>
    <tableColumn id="14" name="Dec-18" totalsRowFunction="custom" dataDxfId="36" totalsRowDxfId="35">
      <totalsRowFormula>SUM(O20:O40)</totalsRowFormula>
    </tableColumn>
    <tableColumn id="15" name="Total" totalsRowFunction="custom" dataDxfId="34" totalsRowDxfId="33">
      <calculatedColumnFormula>SUM(D20:O20)</calculatedColumnFormula>
      <totalsRowFormula>SUM(P20:P40)</totalsRowFormula>
    </tableColumn>
  </tableColumns>
  <tableStyleInfo name="Cash" showFirstColumn="1" showLastColumn="0" showRowStripes="0" showColumnStripes="0"/>
  <extLst>
    <ext xmlns:x14="http://schemas.microsoft.com/office/spreadsheetml/2009/9/main" uri="{504A1905-F514-4f6f-8877-14C23A59335A}">
      <x14:table altTextSummary="Enter or modify Cash Paid Out items and each month values in this table. Subtotal is auto calculated at the end"/>
    </ext>
  </extLst>
</table>
</file>

<file path=xl/tables/table4.xml><?xml version="1.0" encoding="utf-8"?>
<table xmlns="http://schemas.openxmlformats.org/spreadsheetml/2006/main" id="2" name="CashPaidOut" displayName="CashPaidOut" ref="B42:P48" totalsRowCount="1" headerRowDxfId="32" dataDxfId="31" tableBorderDxfId="30">
  <autoFilter ref="B42:P4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CASH PAID OUT" totalsRowLabel="TOTAL CASH PAID OUT" dataDxfId="29" totalsRowDxfId="28"/>
    <tableColumn id="2" name=" " dataDxfId="27" totalsRowDxfId="26"/>
    <tableColumn id="3" name="Jan-18" totalsRowFunction="custom" dataDxfId="25" totalsRowDxfId="24">
      <totalsRowFormula>D41+SUM(D43:D47)</totalsRowFormula>
    </tableColumn>
    <tableColumn id="4" name="Feb-18" totalsRowFunction="custom" dataDxfId="23" totalsRowDxfId="22">
      <totalsRowFormula>E41+SUM(E43:E47)</totalsRowFormula>
    </tableColumn>
    <tableColumn id="5" name="Mar-18" totalsRowFunction="custom" dataDxfId="21" totalsRowDxfId="20">
      <totalsRowFormula>F41+SUM(F43:F47)</totalsRowFormula>
    </tableColumn>
    <tableColumn id="6" name="Apr-18" totalsRowFunction="custom" dataDxfId="19" totalsRowDxfId="18">
      <totalsRowFormula>G41+SUM(G43:G47)</totalsRowFormula>
    </tableColumn>
    <tableColumn id="7" name="May-18" totalsRowFunction="custom" dataDxfId="17" totalsRowDxfId="16">
      <totalsRowFormula>H41+SUM(H43:H47)</totalsRowFormula>
    </tableColumn>
    <tableColumn id="8" name="Jun-18" totalsRowFunction="custom" dataDxfId="15" totalsRowDxfId="14">
      <totalsRowFormula>I41+SUM(I43:I47)</totalsRowFormula>
    </tableColumn>
    <tableColumn id="9" name="Jul-18" totalsRowFunction="custom" dataDxfId="13" totalsRowDxfId="12">
      <totalsRowFormula>J41+SUM(J43:J47)</totalsRowFormula>
    </tableColumn>
    <tableColumn id="10" name="Aug-18" totalsRowFunction="custom" dataDxfId="11" totalsRowDxfId="10">
      <totalsRowFormula>K41+SUM(K43:K47)</totalsRowFormula>
    </tableColumn>
    <tableColumn id="11" name="Sep-18" totalsRowFunction="custom" dataDxfId="9" totalsRowDxfId="8">
      <totalsRowFormula>L41+SUM(L43:L47)</totalsRowFormula>
    </tableColumn>
    <tableColumn id="12" name="Oct-18" totalsRowFunction="custom" dataDxfId="7" totalsRowDxfId="6">
      <totalsRowFormula>M41+SUM(M43:M47)</totalsRowFormula>
    </tableColumn>
    <tableColumn id="13" name="Nov-18" totalsRowFunction="custom" dataDxfId="5" totalsRowDxfId="4">
      <totalsRowFormula>N41+SUM(N43:N47)</totalsRowFormula>
    </tableColumn>
    <tableColumn id="14" name="Dec-18" totalsRowFunction="custom" dataDxfId="3" totalsRowDxfId="2">
      <totalsRowFormula>O41+SUM(O43:O47)</totalsRowFormula>
    </tableColumn>
    <tableColumn id="15" name="Total" totalsRowFunction="sum" dataDxfId="1" totalsRowDxfId="0"/>
  </tableColumns>
  <tableStyleInfo name="Cash" showFirstColumn="1" showLastColumn="0" showRowStripes="0" showColumnStripes="0"/>
  <extLst>
    <ext xmlns:x14="http://schemas.microsoft.com/office/spreadsheetml/2009/9/main" uri="{504A1905-F514-4f6f-8877-14C23A59335A}">
      <x14:table altTextSummary="Enter or modify Cash Paid Out items and each month values in this table. Total Cash Paid Out and Cash on hand at month-end are auto calculated at the en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Q50"/>
  <sheetViews>
    <sheetView showGridLines="0" tabSelected="1" topLeftCell="B1" zoomScaleNormal="100" workbookViewId="0">
      <selection activeCell="D5" sqref="D5"/>
    </sheetView>
  </sheetViews>
  <sheetFormatPr defaultColWidth="9.33203125" defaultRowHeight="10" x14ac:dyDescent="0.2"/>
  <cols>
    <col min="1" max="1" width="2.77734375" style="10" customWidth="1"/>
    <col min="2" max="2" width="31.109375" style="16" customWidth="1"/>
    <col min="3" max="3" width="14.44140625" style="10" customWidth="1"/>
    <col min="4" max="10" width="11.77734375" style="10" customWidth="1"/>
    <col min="11" max="16" width="12.77734375" style="10" customWidth="1"/>
    <col min="17" max="17" width="2.77734375" style="10" customWidth="1"/>
    <col min="18" max="16384" width="9.33203125" style="10"/>
  </cols>
  <sheetData>
    <row r="1" spans="2:17" s="1" customFormat="1" ht="22.5" customHeight="1" x14ac:dyDescent="0.4">
      <c r="B1" s="56" t="s">
        <v>12</v>
      </c>
      <c r="C1" s="56"/>
      <c r="D1" s="56"/>
      <c r="E1" s="56"/>
      <c r="F1" s="56"/>
      <c r="G1" s="56"/>
      <c r="H1" s="56"/>
      <c r="I1" s="56"/>
      <c r="J1" s="56"/>
      <c r="K1" s="56"/>
      <c r="L1" s="56"/>
      <c r="M1" s="56"/>
      <c r="N1" s="56"/>
      <c r="O1" s="56"/>
      <c r="P1" s="56"/>
    </row>
    <row r="2" spans="2:17" s="1" customFormat="1" ht="18" x14ac:dyDescent="0.4">
      <c r="B2" s="56" t="s">
        <v>58</v>
      </c>
      <c r="C2" s="56"/>
      <c r="D2" s="56"/>
      <c r="E2" s="56"/>
      <c r="F2" s="56"/>
      <c r="G2" s="56"/>
      <c r="H2" s="56"/>
      <c r="I2" s="56"/>
      <c r="J2" s="56"/>
      <c r="K2" s="56"/>
      <c r="L2" s="56"/>
      <c r="M2" s="56"/>
      <c r="N2" s="56"/>
      <c r="O2" s="56"/>
      <c r="P2" s="56"/>
    </row>
    <row r="3" spans="2:17" s="1" customFormat="1" ht="12.5" x14ac:dyDescent="0.25">
      <c r="B3" s="17" t="s">
        <v>8</v>
      </c>
      <c r="C3" s="2">
        <f ca="1">TODAY()</f>
        <v>43436</v>
      </c>
    </row>
    <row r="4" spans="2:17" s="1" customFormat="1" ht="12.5" x14ac:dyDescent="0.25">
      <c r="B4" s="17" t="s">
        <v>29</v>
      </c>
      <c r="C4" s="3"/>
      <c r="D4" s="18">
        <f t="shared" ref="D4:O4" si="0">Cash_minimum</f>
        <v>0</v>
      </c>
      <c r="E4" s="18">
        <f t="shared" si="0"/>
        <v>0</v>
      </c>
      <c r="F4" s="18">
        <f t="shared" si="0"/>
        <v>0</v>
      </c>
      <c r="G4" s="18">
        <f t="shared" si="0"/>
        <v>0</v>
      </c>
      <c r="H4" s="18">
        <f t="shared" si="0"/>
        <v>0</v>
      </c>
      <c r="I4" s="18">
        <f t="shared" si="0"/>
        <v>0</v>
      </c>
      <c r="J4" s="18">
        <f t="shared" si="0"/>
        <v>0</v>
      </c>
      <c r="K4" s="18">
        <f t="shared" si="0"/>
        <v>0</v>
      </c>
      <c r="L4" s="18">
        <f t="shared" si="0"/>
        <v>0</v>
      </c>
      <c r="M4" s="18">
        <f t="shared" si="0"/>
        <v>0</v>
      </c>
      <c r="N4" s="18">
        <f t="shared" si="0"/>
        <v>0</v>
      </c>
      <c r="O4" s="18">
        <f t="shared" si="0"/>
        <v>0</v>
      </c>
    </row>
    <row r="5" spans="2:17" s="1" customFormat="1" ht="13" x14ac:dyDescent="0.3">
      <c r="B5" s="17"/>
      <c r="H5" s="4"/>
      <c r="J5" s="5"/>
      <c r="K5" s="5"/>
      <c r="L5" s="5"/>
    </row>
    <row r="6" spans="2:17" s="7" customFormat="1" ht="10.5" x14ac:dyDescent="0.25">
      <c r="B6" s="6"/>
      <c r="C6" s="33" t="s">
        <v>28</v>
      </c>
      <c r="D6" s="34" t="s">
        <v>45</v>
      </c>
      <c r="E6" s="34" t="s">
        <v>46</v>
      </c>
      <c r="F6" s="34" t="s">
        <v>47</v>
      </c>
      <c r="G6" s="34" t="s">
        <v>48</v>
      </c>
      <c r="H6" s="34" t="s">
        <v>49</v>
      </c>
      <c r="I6" s="34" t="s">
        <v>50</v>
      </c>
      <c r="J6" s="34" t="s">
        <v>51</v>
      </c>
      <c r="K6" s="34" t="s">
        <v>52</v>
      </c>
      <c r="L6" s="34" t="s">
        <v>53</v>
      </c>
      <c r="M6" s="34" t="s">
        <v>54</v>
      </c>
      <c r="N6" s="34" t="s">
        <v>55</v>
      </c>
      <c r="O6" s="34" t="s">
        <v>56</v>
      </c>
      <c r="P6" s="35" t="s">
        <v>30</v>
      </c>
    </row>
    <row r="7" spans="2:17" ht="21" x14ac:dyDescent="0.25">
      <c r="B7" s="8" t="s">
        <v>38</v>
      </c>
      <c r="C7" s="29"/>
      <c r="D7" s="19">
        <f t="shared" ref="D7:O7" si="1">C49</f>
        <v>0</v>
      </c>
      <c r="E7" s="19">
        <f t="shared" si="1"/>
        <v>18</v>
      </c>
      <c r="F7" s="19">
        <f t="shared" si="1"/>
        <v>136</v>
      </c>
      <c r="G7" s="19">
        <f t="shared" si="1"/>
        <v>354</v>
      </c>
      <c r="H7" s="19">
        <f t="shared" si="1"/>
        <v>672</v>
      </c>
      <c r="I7" s="19">
        <f t="shared" si="1"/>
        <v>672</v>
      </c>
      <c r="J7" s="19">
        <f t="shared" si="1"/>
        <v>672</v>
      </c>
      <c r="K7" s="19">
        <f t="shared" si="1"/>
        <v>672</v>
      </c>
      <c r="L7" s="19">
        <f t="shared" si="1"/>
        <v>672</v>
      </c>
      <c r="M7" s="19">
        <f t="shared" si="1"/>
        <v>672</v>
      </c>
      <c r="N7" s="19">
        <f t="shared" si="1"/>
        <v>672</v>
      </c>
      <c r="O7" s="19">
        <f t="shared" si="1"/>
        <v>672</v>
      </c>
      <c r="P7" s="27"/>
    </row>
    <row r="8" spans="2:17" ht="10.5" x14ac:dyDescent="0.25">
      <c r="B8" s="14"/>
      <c r="C8" s="28"/>
      <c r="D8" s="28"/>
      <c r="E8" s="28"/>
      <c r="F8" s="28"/>
      <c r="G8" s="28"/>
      <c r="H8" s="28"/>
      <c r="I8" s="28"/>
      <c r="J8" s="28"/>
      <c r="K8" s="28"/>
      <c r="L8" s="28"/>
      <c r="M8" s="28"/>
      <c r="N8" s="28"/>
      <c r="O8" s="28"/>
      <c r="P8" s="28"/>
      <c r="Q8" s="7"/>
    </row>
    <row r="9" spans="2:17" ht="10.5" x14ac:dyDescent="0.25">
      <c r="B9" s="22" t="s">
        <v>0</v>
      </c>
      <c r="C9" s="25" t="s">
        <v>57</v>
      </c>
      <c r="D9" s="26" t="s">
        <v>45</v>
      </c>
      <c r="E9" s="26" t="s">
        <v>46</v>
      </c>
      <c r="F9" s="26" t="s">
        <v>47</v>
      </c>
      <c r="G9" s="26" t="s">
        <v>48</v>
      </c>
      <c r="H9" s="26" t="s">
        <v>49</v>
      </c>
      <c r="I9" s="26" t="s">
        <v>50</v>
      </c>
      <c r="J9" s="26" t="s">
        <v>51</v>
      </c>
      <c r="K9" s="26" t="s">
        <v>52</v>
      </c>
      <c r="L9" s="26" t="s">
        <v>53</v>
      </c>
      <c r="M9" s="26" t="s">
        <v>54</v>
      </c>
      <c r="N9" s="26" t="s">
        <v>55</v>
      </c>
      <c r="O9" s="26" t="s">
        <v>56</v>
      </c>
      <c r="P9" s="25" t="s">
        <v>30</v>
      </c>
    </row>
    <row r="10" spans="2:17" x14ac:dyDescent="0.2">
      <c r="B10" s="23" t="s">
        <v>41</v>
      </c>
      <c r="C10" s="9"/>
      <c r="D10" s="3">
        <v>100</v>
      </c>
      <c r="E10" s="3">
        <v>200</v>
      </c>
      <c r="F10" s="3">
        <v>300</v>
      </c>
      <c r="G10" s="3">
        <v>400</v>
      </c>
      <c r="H10" s="3"/>
      <c r="I10" s="3"/>
      <c r="J10" s="3"/>
      <c r="K10" s="3"/>
      <c r="L10" s="3"/>
      <c r="M10" s="3"/>
      <c r="N10" s="3"/>
      <c r="O10" s="3"/>
      <c r="P10" s="24">
        <f t="shared" ref="P10:P15" si="2">SUM(D10:O10)</f>
        <v>1000</v>
      </c>
    </row>
    <row r="11" spans="2:17" x14ac:dyDescent="0.2">
      <c r="B11" s="23" t="s">
        <v>14</v>
      </c>
      <c r="C11" s="9"/>
      <c r="D11" s="3">
        <v>10</v>
      </c>
      <c r="E11" s="3">
        <v>10</v>
      </c>
      <c r="F11" s="3">
        <v>10</v>
      </c>
      <c r="G11" s="3">
        <v>10</v>
      </c>
      <c r="H11" s="3"/>
      <c r="I11" s="3"/>
      <c r="J11" s="3"/>
      <c r="K11" s="3"/>
      <c r="L11" s="3"/>
      <c r="M11" s="3"/>
      <c r="N11" s="3"/>
      <c r="O11" s="3"/>
      <c r="P11" s="24">
        <f t="shared" si="2"/>
        <v>40</v>
      </c>
    </row>
    <row r="12" spans="2:17" x14ac:dyDescent="0.2">
      <c r="B12" s="23" t="s">
        <v>42</v>
      </c>
      <c r="C12" s="9"/>
      <c r="D12" s="12">
        <v>30</v>
      </c>
      <c r="E12" s="12">
        <v>30</v>
      </c>
      <c r="F12" s="12">
        <v>30</v>
      </c>
      <c r="G12" s="12">
        <v>30</v>
      </c>
      <c r="H12" s="12"/>
      <c r="I12" s="12"/>
      <c r="J12" s="12"/>
      <c r="K12" s="12"/>
      <c r="L12" s="12"/>
      <c r="M12" s="12"/>
      <c r="N12" s="12"/>
      <c r="O12" s="12"/>
      <c r="P12" s="24">
        <f t="shared" si="2"/>
        <v>120</v>
      </c>
    </row>
    <row r="13" spans="2:17" x14ac:dyDescent="0.2">
      <c r="B13" s="23" t="s">
        <v>13</v>
      </c>
      <c r="C13" s="9"/>
      <c r="D13" s="12">
        <v>5</v>
      </c>
      <c r="E13" s="12">
        <v>5</v>
      </c>
      <c r="F13" s="12">
        <v>5</v>
      </c>
      <c r="G13" s="12">
        <v>5</v>
      </c>
      <c r="H13" s="12"/>
      <c r="I13" s="12"/>
      <c r="J13" s="12"/>
      <c r="K13" s="12"/>
      <c r="L13" s="12"/>
      <c r="M13" s="12"/>
      <c r="N13" s="12"/>
      <c r="O13" s="12"/>
      <c r="P13" s="24">
        <f t="shared" si="2"/>
        <v>20</v>
      </c>
    </row>
    <row r="14" spans="2:17" x14ac:dyDescent="0.2">
      <c r="B14" s="23" t="s">
        <v>9</v>
      </c>
      <c r="C14" s="9"/>
      <c r="D14" s="12">
        <v>3</v>
      </c>
      <c r="E14" s="12">
        <v>3</v>
      </c>
      <c r="F14" s="12">
        <v>3</v>
      </c>
      <c r="G14" s="12">
        <v>3</v>
      </c>
      <c r="H14" s="12"/>
      <c r="I14" s="12"/>
      <c r="J14" s="12"/>
      <c r="K14" s="12"/>
      <c r="L14" s="12"/>
      <c r="M14" s="12"/>
      <c r="N14" s="12"/>
      <c r="O14" s="12"/>
      <c r="P14" s="24">
        <f t="shared" si="2"/>
        <v>12</v>
      </c>
    </row>
    <row r="15" spans="2:17" x14ac:dyDescent="0.2">
      <c r="B15" s="23" t="s">
        <v>10</v>
      </c>
      <c r="C15" s="9"/>
      <c r="D15" s="12">
        <v>5</v>
      </c>
      <c r="E15" s="12">
        <v>5</v>
      </c>
      <c r="F15" s="12">
        <v>5</v>
      </c>
      <c r="G15" s="12">
        <v>5</v>
      </c>
      <c r="H15" s="12"/>
      <c r="I15" s="12"/>
      <c r="J15" s="12"/>
      <c r="K15" s="12"/>
      <c r="L15" s="12"/>
      <c r="M15" s="12"/>
      <c r="N15" s="12"/>
      <c r="O15" s="12"/>
      <c r="P15" s="24">
        <f t="shared" si="2"/>
        <v>20</v>
      </c>
    </row>
    <row r="16" spans="2:17" ht="10.5" x14ac:dyDescent="0.25">
      <c r="B16" s="47" t="s">
        <v>37</v>
      </c>
      <c r="C16" s="48"/>
      <c r="D16" s="37">
        <f t="shared" ref="D16:O16" si="3">SUM(D10,D12:D15,(D11*-1))</f>
        <v>133</v>
      </c>
      <c r="E16" s="37">
        <f t="shared" si="3"/>
        <v>233</v>
      </c>
      <c r="F16" s="55">
        <f t="shared" si="3"/>
        <v>333</v>
      </c>
      <c r="G16" s="55">
        <f t="shared" si="3"/>
        <v>433</v>
      </c>
      <c r="H16" s="55">
        <f t="shared" si="3"/>
        <v>0</v>
      </c>
      <c r="I16" s="55">
        <f t="shared" si="3"/>
        <v>0</v>
      </c>
      <c r="J16" s="55">
        <f t="shared" si="3"/>
        <v>0</v>
      </c>
      <c r="K16" s="55">
        <f t="shared" si="3"/>
        <v>0</v>
      </c>
      <c r="L16" s="55">
        <f t="shared" si="3"/>
        <v>0</v>
      </c>
      <c r="M16" s="55">
        <f t="shared" si="3"/>
        <v>0</v>
      </c>
      <c r="N16" s="55">
        <f t="shared" si="3"/>
        <v>0</v>
      </c>
      <c r="O16" s="55">
        <f t="shared" si="3"/>
        <v>0</v>
      </c>
      <c r="P16" s="38">
        <f>SUBTOTAL(109,CashReceipts[Total])</f>
        <v>1212</v>
      </c>
    </row>
    <row r="17" spans="2:16" s="7" customFormat="1" ht="10.5" x14ac:dyDescent="0.25">
      <c r="B17" s="8" t="s">
        <v>43</v>
      </c>
      <c r="C17" s="20">
        <f>(C7+CashReceipts[[#Totals],[ ]])</f>
        <v>0</v>
      </c>
      <c r="D17" s="20">
        <f>(D7+CashReceipts[[#Totals],[Jan-18]])</f>
        <v>133</v>
      </c>
      <c r="E17" s="20">
        <f>(E7+CashReceipts[[#Totals],[Feb-18]])</f>
        <v>251</v>
      </c>
      <c r="F17" s="20">
        <f>(F7+CashReceipts[[#Totals],[Mar-18]])</f>
        <v>469</v>
      </c>
      <c r="G17" s="20">
        <f>(G7+CashReceipts[[#Totals],[Apr-18]])</f>
        <v>787</v>
      </c>
      <c r="H17" s="20">
        <f>(H7+CashReceipts[[#Totals],[May-18]])</f>
        <v>672</v>
      </c>
      <c r="I17" s="20">
        <f>(I7+CashReceipts[[#Totals],[Jun-18]])</f>
        <v>672</v>
      </c>
      <c r="J17" s="20">
        <f>(J7+CashReceipts[[#Totals],[Jul-18]])</f>
        <v>672</v>
      </c>
      <c r="K17" s="20">
        <f>(K7+CashReceipts[[#Totals],[Aug-18]])</f>
        <v>672</v>
      </c>
      <c r="L17" s="20">
        <f>(L7+CashReceipts[[#Totals],[Sep-18]])</f>
        <v>672</v>
      </c>
      <c r="M17" s="20">
        <f>(M7+CashReceipts[[#Totals],[Oct-18]])</f>
        <v>672</v>
      </c>
      <c r="N17" s="20">
        <f>(N7+CashReceipts[[#Totals],[Nov-18]])</f>
        <v>672</v>
      </c>
      <c r="O17" s="20">
        <f>(O7+CashReceipts[[#Totals],[Dec-18]])</f>
        <v>672</v>
      </c>
      <c r="P17" s="9"/>
    </row>
    <row r="18" spans="2:16" ht="10.5" x14ac:dyDescent="0.25">
      <c r="B18" s="21"/>
      <c r="C18" s="13"/>
      <c r="D18" s="13"/>
      <c r="E18" s="13"/>
      <c r="F18" s="13"/>
      <c r="G18" s="13"/>
      <c r="H18" s="13"/>
      <c r="I18" s="13"/>
      <c r="J18" s="13"/>
      <c r="K18" s="13"/>
      <c r="L18" s="13"/>
      <c r="M18" s="13"/>
      <c r="N18" s="13"/>
      <c r="O18" s="13"/>
      <c r="P18" s="11"/>
    </row>
    <row r="19" spans="2:16" ht="10.5" x14ac:dyDescent="0.25">
      <c r="B19" s="22" t="s">
        <v>1</v>
      </c>
      <c r="C19" s="25" t="s">
        <v>57</v>
      </c>
      <c r="D19" s="26" t="s">
        <v>45</v>
      </c>
      <c r="E19" s="26" t="s">
        <v>46</v>
      </c>
      <c r="F19" s="26" t="s">
        <v>47</v>
      </c>
      <c r="G19" s="26" t="s">
        <v>48</v>
      </c>
      <c r="H19" s="26" t="s">
        <v>49</v>
      </c>
      <c r="I19" s="26" t="s">
        <v>50</v>
      </c>
      <c r="J19" s="26" t="s">
        <v>51</v>
      </c>
      <c r="K19" s="26" t="s">
        <v>52</v>
      </c>
      <c r="L19" s="26" t="s">
        <v>53</v>
      </c>
      <c r="M19" s="26" t="s">
        <v>54</v>
      </c>
      <c r="N19" s="26" t="s">
        <v>55</v>
      </c>
      <c r="O19" s="26" t="s">
        <v>56</v>
      </c>
      <c r="P19" s="25" t="s">
        <v>30</v>
      </c>
    </row>
    <row r="20" spans="2:16" x14ac:dyDescent="0.2">
      <c r="B20" s="30" t="s">
        <v>2</v>
      </c>
      <c r="C20" s="9"/>
      <c r="D20" s="3">
        <v>2</v>
      </c>
      <c r="E20" s="3">
        <v>2</v>
      </c>
      <c r="F20" s="3">
        <v>2</v>
      </c>
      <c r="G20" s="3">
        <v>2</v>
      </c>
      <c r="H20" s="3"/>
      <c r="I20" s="3"/>
      <c r="J20" s="3"/>
      <c r="K20" s="3"/>
      <c r="L20" s="3"/>
      <c r="M20" s="3"/>
      <c r="N20" s="3"/>
      <c r="O20" s="3"/>
      <c r="P20" s="24">
        <f t="shared" ref="P20:P40" si="4">SUM(D20:O20)</f>
        <v>8</v>
      </c>
    </row>
    <row r="21" spans="2:16" x14ac:dyDescent="0.2">
      <c r="B21" s="30" t="s">
        <v>15</v>
      </c>
      <c r="C21" s="9"/>
      <c r="D21" s="3">
        <v>3</v>
      </c>
      <c r="E21" s="3">
        <v>3</v>
      </c>
      <c r="F21" s="3">
        <v>3</v>
      </c>
      <c r="G21" s="3">
        <v>3</v>
      </c>
      <c r="H21" s="3"/>
      <c r="I21" s="3"/>
      <c r="J21" s="3"/>
      <c r="K21" s="3"/>
      <c r="L21" s="3"/>
      <c r="M21" s="3"/>
      <c r="N21" s="3"/>
      <c r="O21" s="3"/>
      <c r="P21" s="24">
        <f t="shared" si="4"/>
        <v>12</v>
      </c>
    </row>
    <row r="22" spans="2:16" x14ac:dyDescent="0.2">
      <c r="B22" s="30" t="s">
        <v>16</v>
      </c>
      <c r="C22" s="9"/>
      <c r="D22" s="3">
        <v>4</v>
      </c>
      <c r="E22" s="3">
        <v>4</v>
      </c>
      <c r="F22" s="3">
        <v>4</v>
      </c>
      <c r="G22" s="3">
        <v>4</v>
      </c>
      <c r="H22" s="3"/>
      <c r="I22" s="3"/>
      <c r="J22" s="3"/>
      <c r="K22" s="3"/>
      <c r="L22" s="3"/>
      <c r="M22" s="3"/>
      <c r="N22" s="3"/>
      <c r="O22" s="3"/>
      <c r="P22" s="24">
        <f t="shared" si="4"/>
        <v>16</v>
      </c>
    </row>
    <row r="23" spans="2:16" x14ac:dyDescent="0.2">
      <c r="B23" s="30" t="s">
        <v>17</v>
      </c>
      <c r="C23" s="9"/>
      <c r="D23" s="3">
        <v>5</v>
      </c>
      <c r="E23" s="3">
        <v>5</v>
      </c>
      <c r="F23" s="3">
        <v>5</v>
      </c>
      <c r="G23" s="3">
        <v>5</v>
      </c>
      <c r="H23" s="3"/>
      <c r="I23" s="3"/>
      <c r="J23" s="3"/>
      <c r="K23" s="3"/>
      <c r="L23" s="3"/>
      <c r="M23" s="3"/>
      <c r="N23" s="3"/>
      <c r="O23" s="3"/>
      <c r="P23" s="24">
        <f t="shared" si="4"/>
        <v>20</v>
      </c>
    </row>
    <row r="24" spans="2:16" x14ac:dyDescent="0.2">
      <c r="B24" s="30" t="s">
        <v>18</v>
      </c>
      <c r="C24" s="9"/>
      <c r="D24" s="3">
        <v>10</v>
      </c>
      <c r="E24" s="3">
        <v>10</v>
      </c>
      <c r="F24" s="3">
        <v>10</v>
      </c>
      <c r="G24" s="3">
        <v>10</v>
      </c>
      <c r="H24" s="3"/>
      <c r="I24" s="3"/>
      <c r="J24" s="3"/>
      <c r="K24" s="3"/>
      <c r="L24" s="3"/>
      <c r="M24" s="3"/>
      <c r="N24" s="3"/>
      <c r="O24" s="3"/>
      <c r="P24" s="24">
        <f t="shared" si="4"/>
        <v>40</v>
      </c>
    </row>
    <row r="25" spans="2:16" x14ac:dyDescent="0.2">
      <c r="B25" s="31" t="s">
        <v>27</v>
      </c>
      <c r="C25" s="9"/>
      <c r="D25" s="3">
        <v>1</v>
      </c>
      <c r="E25" s="3">
        <v>1</v>
      </c>
      <c r="F25" s="3">
        <v>1</v>
      </c>
      <c r="G25" s="3">
        <v>1</v>
      </c>
      <c r="H25" s="3"/>
      <c r="I25" s="3"/>
      <c r="J25" s="3"/>
      <c r="K25" s="3"/>
      <c r="L25" s="3"/>
      <c r="M25" s="3"/>
      <c r="N25" s="3"/>
      <c r="O25" s="3"/>
      <c r="P25" s="24">
        <f t="shared" si="4"/>
        <v>4</v>
      </c>
    </row>
    <row r="26" spans="2:16" x14ac:dyDescent="0.2">
      <c r="B26" s="30" t="s">
        <v>39</v>
      </c>
      <c r="C26" s="9"/>
      <c r="D26" s="3">
        <v>3</v>
      </c>
      <c r="E26" s="3">
        <v>3</v>
      </c>
      <c r="F26" s="3">
        <v>3</v>
      </c>
      <c r="G26" s="3">
        <v>3</v>
      </c>
      <c r="H26" s="3"/>
      <c r="I26" s="3"/>
      <c r="J26" s="3"/>
      <c r="K26" s="3"/>
      <c r="L26" s="3"/>
      <c r="M26" s="3"/>
      <c r="N26" s="3"/>
      <c r="O26" s="3"/>
      <c r="P26" s="24">
        <f t="shared" si="4"/>
        <v>12</v>
      </c>
    </row>
    <row r="27" spans="2:16" x14ac:dyDescent="0.2">
      <c r="B27" s="30" t="s">
        <v>40</v>
      </c>
      <c r="C27" s="9"/>
      <c r="D27" s="12">
        <v>4</v>
      </c>
      <c r="E27" s="12">
        <v>4</v>
      </c>
      <c r="F27" s="12">
        <v>4</v>
      </c>
      <c r="G27" s="12">
        <v>4</v>
      </c>
      <c r="H27" s="12"/>
      <c r="I27" s="12"/>
      <c r="J27" s="12"/>
      <c r="K27" s="12"/>
      <c r="L27" s="12"/>
      <c r="M27" s="12"/>
      <c r="N27" s="12"/>
      <c r="O27" s="12"/>
      <c r="P27" s="24">
        <f t="shared" si="4"/>
        <v>16</v>
      </c>
    </row>
    <row r="28" spans="2:16" x14ac:dyDescent="0.2">
      <c r="B28" s="30" t="s">
        <v>19</v>
      </c>
      <c r="C28" s="9"/>
      <c r="D28" s="12">
        <v>6</v>
      </c>
      <c r="E28" s="12">
        <v>6</v>
      </c>
      <c r="F28" s="12">
        <v>6</v>
      </c>
      <c r="G28" s="12">
        <v>6</v>
      </c>
      <c r="H28" s="12"/>
      <c r="I28" s="12"/>
      <c r="J28" s="12"/>
      <c r="K28" s="12"/>
      <c r="L28" s="12"/>
      <c r="M28" s="12"/>
      <c r="N28" s="12"/>
      <c r="O28" s="12"/>
      <c r="P28" s="24">
        <f t="shared" si="4"/>
        <v>24</v>
      </c>
    </row>
    <row r="29" spans="2:16" x14ac:dyDescent="0.2">
      <c r="B29" s="30" t="s">
        <v>21</v>
      </c>
      <c r="C29" s="9"/>
      <c r="D29" s="12">
        <v>7</v>
      </c>
      <c r="E29" s="12">
        <v>7</v>
      </c>
      <c r="F29" s="12">
        <v>7</v>
      </c>
      <c r="G29" s="12">
        <v>7</v>
      </c>
      <c r="H29" s="12"/>
      <c r="I29" s="12"/>
      <c r="J29" s="12"/>
      <c r="K29" s="12"/>
      <c r="L29" s="12"/>
      <c r="M29" s="12"/>
      <c r="N29" s="12"/>
      <c r="O29" s="12"/>
      <c r="P29" s="24">
        <f t="shared" si="4"/>
        <v>28</v>
      </c>
    </row>
    <row r="30" spans="2:16" x14ac:dyDescent="0.2">
      <c r="B30" s="30" t="s">
        <v>20</v>
      </c>
      <c r="C30" s="9"/>
      <c r="D30" s="12">
        <v>5</v>
      </c>
      <c r="E30" s="12">
        <v>5</v>
      </c>
      <c r="F30" s="12">
        <v>5</v>
      </c>
      <c r="G30" s="12">
        <v>5</v>
      </c>
      <c r="H30" s="12"/>
      <c r="I30" s="12"/>
      <c r="J30" s="12"/>
      <c r="K30" s="12"/>
      <c r="L30" s="12"/>
      <c r="M30" s="12"/>
      <c r="N30" s="12"/>
      <c r="O30" s="12"/>
      <c r="P30" s="24">
        <f t="shared" si="4"/>
        <v>20</v>
      </c>
    </row>
    <row r="31" spans="2:16" x14ac:dyDescent="0.2">
      <c r="B31" s="30" t="s">
        <v>22</v>
      </c>
      <c r="C31" s="9"/>
      <c r="D31" s="12">
        <v>8</v>
      </c>
      <c r="E31" s="12">
        <v>8</v>
      </c>
      <c r="F31" s="12">
        <v>8</v>
      </c>
      <c r="G31" s="12">
        <v>8</v>
      </c>
      <c r="H31" s="12"/>
      <c r="I31" s="12"/>
      <c r="J31" s="12"/>
      <c r="K31" s="12"/>
      <c r="L31" s="12"/>
      <c r="M31" s="12"/>
      <c r="N31" s="12"/>
      <c r="O31" s="12"/>
      <c r="P31" s="24">
        <f t="shared" si="4"/>
        <v>32</v>
      </c>
    </row>
    <row r="32" spans="2:16" x14ac:dyDescent="0.2">
      <c r="B32" s="30" t="s">
        <v>11</v>
      </c>
      <c r="C32" s="9"/>
      <c r="D32" s="12">
        <v>10</v>
      </c>
      <c r="E32" s="12">
        <v>10</v>
      </c>
      <c r="F32" s="12">
        <v>10</v>
      </c>
      <c r="G32" s="12">
        <v>10</v>
      </c>
      <c r="H32" s="12"/>
      <c r="I32" s="12"/>
      <c r="J32" s="12"/>
      <c r="K32" s="12"/>
      <c r="L32" s="12"/>
      <c r="M32" s="12"/>
      <c r="N32" s="12"/>
      <c r="O32" s="12"/>
      <c r="P32" s="24">
        <f t="shared" si="4"/>
        <v>40</v>
      </c>
    </row>
    <row r="33" spans="2:16" x14ac:dyDescent="0.2">
      <c r="B33" s="30" t="s">
        <v>32</v>
      </c>
      <c r="C33" s="9"/>
      <c r="D33" s="12">
        <v>1</v>
      </c>
      <c r="E33" s="12">
        <v>1</v>
      </c>
      <c r="F33" s="12">
        <v>1</v>
      </c>
      <c r="G33" s="12">
        <v>1</v>
      </c>
      <c r="H33" s="12"/>
      <c r="I33" s="12"/>
      <c r="J33" s="12"/>
      <c r="K33" s="12"/>
      <c r="L33" s="12"/>
      <c r="M33" s="12"/>
      <c r="N33" s="12"/>
      <c r="O33" s="12"/>
      <c r="P33" s="24">
        <f t="shared" si="4"/>
        <v>4</v>
      </c>
    </row>
    <row r="34" spans="2:16" x14ac:dyDescent="0.2">
      <c r="B34" s="30" t="s">
        <v>33</v>
      </c>
      <c r="C34" s="9"/>
      <c r="D34" s="12">
        <v>1</v>
      </c>
      <c r="E34" s="12">
        <v>1</v>
      </c>
      <c r="F34" s="12">
        <v>1</v>
      </c>
      <c r="G34" s="12">
        <v>1</v>
      </c>
      <c r="H34" s="12"/>
      <c r="I34" s="12"/>
      <c r="J34" s="12"/>
      <c r="K34" s="12"/>
      <c r="L34" s="12"/>
      <c r="M34" s="12"/>
      <c r="N34" s="12"/>
      <c r="O34" s="12"/>
      <c r="P34" s="24">
        <f t="shared" si="4"/>
        <v>4</v>
      </c>
    </row>
    <row r="35" spans="2:16" x14ac:dyDescent="0.2">
      <c r="B35" s="30" t="s">
        <v>23</v>
      </c>
      <c r="C35" s="9"/>
      <c r="D35" s="12">
        <v>3</v>
      </c>
      <c r="E35" s="12">
        <v>3</v>
      </c>
      <c r="F35" s="12">
        <v>3</v>
      </c>
      <c r="G35" s="12">
        <v>3</v>
      </c>
      <c r="H35" s="12"/>
      <c r="I35" s="12"/>
      <c r="J35" s="12"/>
      <c r="K35" s="12"/>
      <c r="L35" s="12"/>
      <c r="M35" s="12"/>
      <c r="N35" s="12"/>
      <c r="O35" s="12"/>
      <c r="P35" s="24">
        <f t="shared" si="4"/>
        <v>12</v>
      </c>
    </row>
    <row r="36" spans="2:16" x14ac:dyDescent="0.2">
      <c r="B36" s="30" t="s">
        <v>24</v>
      </c>
      <c r="C36" s="9"/>
      <c r="D36" s="12">
        <v>3</v>
      </c>
      <c r="E36" s="12">
        <v>3</v>
      </c>
      <c r="F36" s="12">
        <v>3</v>
      </c>
      <c r="G36" s="12">
        <v>3</v>
      </c>
      <c r="H36" s="12"/>
      <c r="I36" s="12"/>
      <c r="J36" s="12"/>
      <c r="K36" s="12"/>
      <c r="L36" s="12"/>
      <c r="M36" s="12"/>
      <c r="N36" s="12"/>
      <c r="O36" s="12"/>
      <c r="P36" s="24">
        <f t="shared" si="4"/>
        <v>12</v>
      </c>
    </row>
    <row r="37" spans="2:16" x14ac:dyDescent="0.2">
      <c r="B37" s="30" t="s">
        <v>25</v>
      </c>
      <c r="C37" s="9"/>
      <c r="D37" s="12">
        <v>3</v>
      </c>
      <c r="E37" s="12">
        <v>3</v>
      </c>
      <c r="F37" s="12">
        <v>3</v>
      </c>
      <c r="G37" s="12">
        <v>3</v>
      </c>
      <c r="H37" s="12"/>
      <c r="I37" s="12"/>
      <c r="J37" s="12"/>
      <c r="K37" s="12"/>
      <c r="L37" s="12"/>
      <c r="M37" s="12"/>
      <c r="N37" s="12"/>
      <c r="O37" s="12"/>
      <c r="P37" s="24">
        <f t="shared" si="4"/>
        <v>12</v>
      </c>
    </row>
    <row r="38" spans="2:16" x14ac:dyDescent="0.2">
      <c r="B38" s="30" t="s">
        <v>26</v>
      </c>
      <c r="C38" s="9"/>
      <c r="D38" s="12">
        <v>3</v>
      </c>
      <c r="E38" s="12">
        <v>3</v>
      </c>
      <c r="F38" s="12">
        <v>3</v>
      </c>
      <c r="G38" s="12">
        <v>3</v>
      </c>
      <c r="H38" s="12"/>
      <c r="I38" s="12"/>
      <c r="J38" s="12"/>
      <c r="K38" s="12"/>
      <c r="L38" s="12"/>
      <c r="M38" s="12"/>
      <c r="N38" s="12"/>
      <c r="O38" s="12"/>
      <c r="P38" s="24">
        <f t="shared" si="4"/>
        <v>12</v>
      </c>
    </row>
    <row r="39" spans="2:16" x14ac:dyDescent="0.2">
      <c r="B39" s="30" t="s">
        <v>3</v>
      </c>
      <c r="C39" s="9"/>
      <c r="D39" s="12">
        <v>3</v>
      </c>
      <c r="E39" s="12">
        <v>3</v>
      </c>
      <c r="F39" s="12">
        <v>3</v>
      </c>
      <c r="G39" s="12">
        <v>3</v>
      </c>
      <c r="H39" s="12"/>
      <c r="I39" s="12"/>
      <c r="J39" s="12"/>
      <c r="K39" s="12"/>
      <c r="L39" s="12"/>
      <c r="M39" s="12"/>
      <c r="N39" s="12"/>
      <c r="O39" s="12"/>
      <c r="P39" s="24">
        <f t="shared" si="4"/>
        <v>12</v>
      </c>
    </row>
    <row r="40" spans="2:16" x14ac:dyDescent="0.2">
      <c r="B40" s="32" t="s">
        <v>31</v>
      </c>
      <c r="C40" s="9"/>
      <c r="D40" s="12">
        <v>30</v>
      </c>
      <c r="E40" s="12">
        <v>30</v>
      </c>
      <c r="F40" s="12">
        <v>30</v>
      </c>
      <c r="G40" s="12">
        <v>30</v>
      </c>
      <c r="H40" s="12"/>
      <c r="I40" s="12"/>
      <c r="J40" s="12"/>
      <c r="K40" s="12"/>
      <c r="L40" s="12"/>
      <c r="M40" s="12"/>
      <c r="N40" s="12"/>
      <c r="O40" s="12"/>
      <c r="P40" s="24">
        <f t="shared" si="4"/>
        <v>120</v>
      </c>
    </row>
    <row r="41" spans="2:16" ht="10.5" x14ac:dyDescent="0.25">
      <c r="B41" s="49" t="s">
        <v>4</v>
      </c>
      <c r="C41" s="36"/>
      <c r="D41" s="39">
        <f>SUM(D20:D40)</f>
        <v>115</v>
      </c>
      <c r="E41" s="39">
        <f t="shared" ref="E41:P41" si="5">SUM(E20:E40)</f>
        <v>115</v>
      </c>
      <c r="F41" s="39">
        <f t="shared" si="5"/>
        <v>115</v>
      </c>
      <c r="G41" s="39">
        <f t="shared" si="5"/>
        <v>115</v>
      </c>
      <c r="H41" s="39">
        <f t="shared" si="5"/>
        <v>0</v>
      </c>
      <c r="I41" s="39">
        <f t="shared" si="5"/>
        <v>0</v>
      </c>
      <c r="J41" s="39">
        <f t="shared" si="5"/>
        <v>0</v>
      </c>
      <c r="K41" s="39">
        <f t="shared" si="5"/>
        <v>0</v>
      </c>
      <c r="L41" s="39">
        <f t="shared" si="5"/>
        <v>0</v>
      </c>
      <c r="M41" s="39">
        <f t="shared" si="5"/>
        <v>0</v>
      </c>
      <c r="N41" s="39">
        <f t="shared" si="5"/>
        <v>0</v>
      </c>
      <c r="O41" s="39">
        <f t="shared" si="5"/>
        <v>0</v>
      </c>
      <c r="P41" s="39">
        <f t="shared" si="5"/>
        <v>460</v>
      </c>
    </row>
    <row r="42" spans="2:16" ht="10.5" x14ac:dyDescent="0.25">
      <c r="B42" s="51" t="s">
        <v>1</v>
      </c>
      <c r="C42" s="44" t="s">
        <v>57</v>
      </c>
      <c r="D42" s="45" t="s">
        <v>45</v>
      </c>
      <c r="E42" s="45" t="s">
        <v>46</v>
      </c>
      <c r="F42" s="45" t="s">
        <v>47</v>
      </c>
      <c r="G42" s="45" t="s">
        <v>48</v>
      </c>
      <c r="H42" s="45" t="s">
        <v>49</v>
      </c>
      <c r="I42" s="45" t="s">
        <v>50</v>
      </c>
      <c r="J42" s="45" t="s">
        <v>51</v>
      </c>
      <c r="K42" s="45" t="s">
        <v>52</v>
      </c>
      <c r="L42" s="45" t="s">
        <v>53</v>
      </c>
      <c r="M42" s="45" t="s">
        <v>54</v>
      </c>
      <c r="N42" s="45" t="s">
        <v>55</v>
      </c>
      <c r="O42" s="45" t="s">
        <v>56</v>
      </c>
      <c r="P42" s="46" t="s">
        <v>30</v>
      </c>
    </row>
    <row r="43" spans="2:16" x14ac:dyDescent="0.2">
      <c r="B43" s="43" t="s">
        <v>5</v>
      </c>
      <c r="C43" s="40"/>
      <c r="D43" s="41"/>
      <c r="E43" s="41"/>
      <c r="F43" s="41"/>
      <c r="G43" s="41"/>
      <c r="H43" s="41"/>
      <c r="I43" s="41"/>
      <c r="J43" s="41"/>
      <c r="K43" s="41"/>
      <c r="L43" s="41"/>
      <c r="M43" s="41"/>
      <c r="N43" s="41"/>
      <c r="O43" s="41"/>
      <c r="P43" s="42">
        <f>SUM(D43:O43)</f>
        <v>0</v>
      </c>
    </row>
    <row r="44" spans="2:16" x14ac:dyDescent="0.2">
      <c r="B44" s="43" t="s">
        <v>36</v>
      </c>
      <c r="C44" s="40"/>
      <c r="D44" s="41"/>
      <c r="E44" s="41"/>
      <c r="F44" s="41"/>
      <c r="G44" s="41"/>
      <c r="H44" s="41"/>
      <c r="I44" s="41"/>
      <c r="J44" s="41"/>
      <c r="K44" s="41"/>
      <c r="L44" s="41"/>
      <c r="M44" s="41"/>
      <c r="N44" s="41"/>
      <c r="O44" s="41"/>
      <c r="P44" s="42">
        <f>SUM(D44:O44)</f>
        <v>0</v>
      </c>
    </row>
    <row r="45" spans="2:16" x14ac:dyDescent="0.2">
      <c r="B45" s="43" t="s">
        <v>6</v>
      </c>
      <c r="C45" s="40"/>
      <c r="D45" s="41"/>
      <c r="E45" s="41"/>
      <c r="F45" s="41"/>
      <c r="G45" s="41"/>
      <c r="H45" s="41"/>
      <c r="I45" s="41"/>
      <c r="J45" s="41"/>
      <c r="K45" s="41"/>
      <c r="L45" s="41"/>
      <c r="M45" s="41"/>
      <c r="N45" s="41"/>
      <c r="O45" s="41"/>
      <c r="P45" s="42">
        <f>SUM(D45:O45)</f>
        <v>0</v>
      </c>
    </row>
    <row r="46" spans="2:16" x14ac:dyDescent="0.2">
      <c r="B46" s="43" t="s">
        <v>34</v>
      </c>
      <c r="C46" s="40"/>
      <c r="D46" s="41"/>
      <c r="E46" s="41"/>
      <c r="F46" s="41"/>
      <c r="G46" s="41"/>
      <c r="H46" s="41"/>
      <c r="I46" s="41"/>
      <c r="J46" s="41"/>
      <c r="K46" s="41"/>
      <c r="L46" s="41"/>
      <c r="M46" s="41"/>
      <c r="N46" s="41"/>
      <c r="O46" s="41"/>
      <c r="P46" s="42">
        <f>SUM(D46:O46)</f>
        <v>0</v>
      </c>
    </row>
    <row r="47" spans="2:16" x14ac:dyDescent="0.2">
      <c r="B47" s="43" t="s">
        <v>35</v>
      </c>
      <c r="C47" s="40"/>
      <c r="D47" s="41"/>
      <c r="E47" s="41"/>
      <c r="F47" s="41"/>
      <c r="G47" s="41"/>
      <c r="H47" s="41"/>
      <c r="I47" s="41"/>
      <c r="J47" s="41"/>
      <c r="K47" s="41"/>
      <c r="L47" s="41"/>
      <c r="M47" s="41"/>
      <c r="N47" s="41"/>
      <c r="O47" s="41"/>
      <c r="P47" s="42">
        <f>SUM(D47:O47)</f>
        <v>0</v>
      </c>
    </row>
    <row r="48" spans="2:16" ht="10.5" x14ac:dyDescent="0.25">
      <c r="B48" s="52" t="s">
        <v>7</v>
      </c>
      <c r="C48" s="50"/>
      <c r="D48" s="42">
        <f>D41+SUM(D43:D47)</f>
        <v>115</v>
      </c>
      <c r="E48" s="42">
        <f t="shared" ref="E48:O48" si="6">E41+SUM(E43:E47)</f>
        <v>115</v>
      </c>
      <c r="F48" s="42">
        <f t="shared" si="6"/>
        <v>115</v>
      </c>
      <c r="G48" s="42">
        <f t="shared" si="6"/>
        <v>115</v>
      </c>
      <c r="H48" s="42">
        <f t="shared" si="6"/>
        <v>0</v>
      </c>
      <c r="I48" s="42">
        <f t="shared" si="6"/>
        <v>0</v>
      </c>
      <c r="J48" s="42">
        <f t="shared" si="6"/>
        <v>0</v>
      </c>
      <c r="K48" s="42">
        <f t="shared" si="6"/>
        <v>0</v>
      </c>
      <c r="L48" s="42">
        <f t="shared" si="6"/>
        <v>0</v>
      </c>
      <c r="M48" s="42">
        <f t="shared" si="6"/>
        <v>0</v>
      </c>
      <c r="N48" s="42">
        <f t="shared" si="6"/>
        <v>0</v>
      </c>
      <c r="O48" s="42">
        <f t="shared" si="6"/>
        <v>0</v>
      </c>
      <c r="P48" s="38">
        <f>SUBTOTAL(109,CashPaidOut[Total])</f>
        <v>0</v>
      </c>
    </row>
    <row r="49" spans="2:16" ht="10.5" x14ac:dyDescent="0.25">
      <c r="B49" s="53" t="s">
        <v>44</v>
      </c>
      <c r="C49" s="24">
        <f>(C16-CashPaidOut[[#Totals],[ ]])</f>
        <v>0</v>
      </c>
      <c r="D49" s="24">
        <f>D17-CashPaidOut[[#Totals],[Jan-18]]</f>
        <v>18</v>
      </c>
      <c r="E49" s="24">
        <f>E17-CashPaidOut[[#Totals],[Feb-18]]</f>
        <v>136</v>
      </c>
      <c r="F49" s="24">
        <f>F17-CashPaidOut[[#Totals],[Mar-18]]</f>
        <v>354</v>
      </c>
      <c r="G49" s="24">
        <f>G17-CashPaidOut[[#Totals],[Apr-18]]</f>
        <v>672</v>
      </c>
      <c r="H49" s="24">
        <f>H17-CashPaidOut[[#Totals],[May-18]]</f>
        <v>672</v>
      </c>
      <c r="I49" s="24">
        <f>I17-CashPaidOut[[#Totals],[Jun-18]]</f>
        <v>672</v>
      </c>
      <c r="J49" s="24">
        <f>J17-CashPaidOut[[#Totals],[Jul-18]]</f>
        <v>672</v>
      </c>
      <c r="K49" s="24">
        <f>K17-CashPaidOut[[#Totals],[Aug-18]]</f>
        <v>672</v>
      </c>
      <c r="L49" s="24">
        <f>L17-CashPaidOut[[#Totals],[Sep-18]]</f>
        <v>672</v>
      </c>
      <c r="M49" s="24">
        <f>M17-CashPaidOut[[#Totals],[Oct-18]]</f>
        <v>672</v>
      </c>
      <c r="N49" s="24">
        <f>N17-CashPaidOut[[#Totals],[Nov-18]]</f>
        <v>672</v>
      </c>
      <c r="O49" s="24">
        <f>O17-CashPaidOut[[#Totals],[Dec-18]]</f>
        <v>672</v>
      </c>
      <c r="P49" s="54"/>
    </row>
    <row r="50" spans="2:16" ht="10.5" x14ac:dyDescent="0.25">
      <c r="B50" s="14"/>
      <c r="C50" s="15"/>
      <c r="D50" s="15"/>
      <c r="E50" s="15"/>
      <c r="F50" s="15"/>
      <c r="G50" s="15"/>
      <c r="H50" s="15"/>
      <c r="I50" s="15"/>
      <c r="J50" s="15"/>
      <c r="K50" s="15"/>
      <c r="L50" s="15"/>
      <c r="M50" s="15"/>
      <c r="N50" s="15"/>
      <c r="O50" s="15"/>
      <c r="P50" s="15"/>
    </row>
  </sheetData>
  <sheetProtection insertColumns="0" insertRows="0"/>
  <mergeCells count="2">
    <mergeCell ref="B1:P1"/>
    <mergeCell ref="B2:P2"/>
  </mergeCells>
  <phoneticPr fontId="0" type="noConversion"/>
  <conditionalFormatting sqref="C7:O7">
    <cfRule type="cellIs" dxfId="119" priority="1" stopIfTrue="1" operator="lessThanOrEqual">
      <formula>$C$4</formula>
    </cfRule>
  </conditionalFormatting>
  <dataValidations count="29">
    <dataValidation type="decimal" allowBlank="1" showInputMessage="1" sqref="C7 D4:P4">
      <formula1>-10000000</formula1>
      <formula2>10000000</formula2>
    </dataValidation>
    <dataValidation operator="greaterThanOrEqual" allowBlank="1" showInputMessage="1" showErrorMessage="1" error="Please enter a number greater than zero." sqref="P6"/>
    <dataValidation type="decimal" operator="lessThanOrEqual" allowBlank="1" showInputMessage="1" showErrorMessage="1" sqref="C17:O17 C49:O49">
      <formula1>10000000</formula1>
    </dataValidation>
    <dataValidation type="date" allowBlank="1" showInputMessage="1" showErrorMessage="1" error="Please enter a valid date." prompt="Enter Starting Date in this cell" sqref="C3">
      <formula1>1</formula1>
      <formula2>73415</formula2>
    </dataValidation>
    <dataValidation type="decimal" operator="lessThanOrEqual" allowBlank="1" showInputMessage="1" sqref="D7:O7">
      <formula1>10000000</formula1>
    </dataValidation>
    <dataValidation type="decimal" errorStyle="warning" operator="lessThanOrEqual" allowBlank="1" showInputMessage="1" showErrorMessage="1" error="Please enter a number greater than zero" sqref="P10:P15 P43:P47 P20:P40">
      <formula1>10000000</formula1>
    </dataValidation>
    <dataValidation allowBlank="1" showInputMessage="1" showErrorMessage="1" prompt="Create Small Business Cash Flow Projection in this worksheet. Enter details in tables named Cash on Hand, Cash Receipts, Expenses, Cash Paid Out, and Other Operational Data " sqref="A1"/>
    <dataValidation allowBlank="1" showInputMessage="1" showErrorMessage="1" prompt="Title of this worksheet is in this cell. Enter Company Name in cell below" sqref="B1:P1"/>
    <dataValidation allowBlank="1" showInputMessage="1" showErrorMessage="1" prompt="Enter Company Name in this cell, Starting Date in cell C3, and Cash balance alert minimum in cell C4" sqref="B2:P2"/>
    <dataValidation allowBlank="1" showInputMessage="1" showErrorMessage="1" prompt="Enter Starting Date in cell at right" sqref="B3"/>
    <dataValidation allowBlank="1" showInputMessage="1" showErrorMessage="1" prompt="Enter Cash balance alert minimum in cell at right" sqref="B4"/>
    <dataValidation type="decimal" operator="lessThanOrEqual" allowBlank="1" showInputMessage="1" showErrorMessage="1" error="Please enter a number greater than zero." prompt="Enter Cash balance alert minimum in this cell and details in Cash on Hand table starting in cell C6. Cash on hand beginning of month label is in cell B7" sqref="C4">
      <formula1>10000000</formula1>
    </dataValidation>
    <dataValidation allowBlank="1" showInputMessage="1" showErrorMessage="1" prompt="Enter details in table at right" sqref="B6"/>
    <dataValidation allowBlank="1" showInputMessage="1" showErrorMessage="1" prompt="Enter Cash on hand in beginning of month in cell at right" sqref="B7"/>
    <dataValidation operator="greaterThanOrEqual" allowBlank="1" showInputMessage="1" showErrorMessage="1" error="Please enter a number greater than zero." prompt="Enter Cash on hand in beginning in cell below" sqref="C6"/>
    <dataValidation allowBlank="1" showInputMessage="1" prompt="Cash on hand is auto calculated for this month in cell below" sqref="D6:O6"/>
    <dataValidation allowBlank="1" showInputMessage="1" showErrorMessage="1" prompt="Enter details in Cash Receipts table below" sqref="B8"/>
    <dataValidation allowBlank="1" showInputMessage="1" showErrorMessage="1" prompt="Enter or modify Cash Receipts items in this column under this heading" sqref="B9"/>
    <dataValidation allowBlank="1" showInputMessage="1" prompt="Enter values for this month in this column under this heading" sqref="E9:O9 D19:O19 D42:O42"/>
    <dataValidation allowBlank="1" showInputMessage="1" prompt="Total is auto calculated in this column under this heading. Total Cash Receipts and Total Cash Available are auto calculated at the end" sqref="P9"/>
    <dataValidation allowBlank="1" showInputMessage="1" showErrorMessage="1" prompt="Enter details in Expenses table below and in Cash Paid Out table starting in cell B46" sqref="B18"/>
    <dataValidation allowBlank="1" showInputMessage="1" showErrorMessage="1" prompt="Enter or modify Cash Paid Out items in this column under this heading" sqref="B19 B42"/>
    <dataValidation allowBlank="1" showInputMessage="1" showErrorMessage="1" prompt="Total is auto calculated in this column under this heading. Subtotal is auto calculated at the end" sqref="P19"/>
    <dataValidation allowBlank="1" showInputMessage="1" showErrorMessage="1" prompt="Total is auto calculated in this column under this heading. Total Cash Paid Out and Cash on hand at the end of month are auto calculated at the end" sqref="P42"/>
    <dataValidation allowBlank="1" showInputMessage="1" showErrorMessage="1" prompt="Enter details in Other Operational Data table below" sqref="B50"/>
    <dataValidation allowBlank="1" showInputMessage="1" sqref="D50:O50"/>
    <dataValidation operator="lessThanOrEqual" allowBlank="1" showInputMessage="1" showErrorMessage="1" error="Please enter a number greater than zero." sqref="P50"/>
    <dataValidation allowBlank="1" showInputMessage="1" showErrorMessage="1" prompt="Enter values for this month in this column under this heading" sqref="D9"/>
    <dataValidation type="decimal" allowBlank="1" showInputMessage="1" showErrorMessage="1" sqref="D43:O47 D10:O15 D20:O40">
      <formula1>-10000000</formula1>
      <formula2>10000000</formula2>
    </dataValidation>
  </dataValidations>
  <printOptions horizontalCentered="1"/>
  <pageMargins left="0" right="0" top="0.5" bottom="0.25" header="0" footer="0"/>
  <pageSetup scale="84" orientation="landscape" r:id="rId1"/>
  <headerFooter alignWithMargins="0"/>
  <ignoredErrors>
    <ignoredError sqref="D4:N4 P20:P40 O4" emptyCellReference="1"/>
  </ignoredErrors>
  <tableParts count="4">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Cash Flow</vt:lpstr>
      <vt:lpstr>Cash_beginning</vt:lpstr>
      <vt:lpstr>Cash_minimum</vt:lpstr>
      <vt:lpstr>Company_name</vt:lpstr>
      <vt:lpstr>'Cash Flow'!Print_Titles</vt:lpstr>
      <vt:lpstr>Start_date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McDonald, Michael</dc:creator>
  <cp:lastModifiedBy>Administrator</cp:lastModifiedBy>
  <dcterms:created xsi:type="dcterms:W3CDTF">2018-04-19T13:53:44Z</dcterms:created>
  <dcterms:modified xsi:type="dcterms:W3CDTF">2018-12-02T19:48:25Z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v-shbahu@microsoft.com</vt:lpwstr>
  </property>
  <property fmtid="{D5CDD505-2E9C-101B-9397-08002B2CF9AE}" pid="5" name="MSIP_Label_f42aa342-8706-4288-bd11-ebb85995028c_SetDate">
    <vt:lpwstr>2018-04-19T13:53:48.0727292Z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