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linkedin\Desktop\"/>
    </mc:Choice>
  </mc:AlternateContent>
  <xr:revisionPtr revIDLastSave="0" documentId="13_ncr:1_{19122A91-92E9-4825-B3F9-AC8BB3491759}" xr6:coauthVersionLast="47" xr6:coauthVersionMax="47" xr10:uidLastSave="{00000000-0000-0000-0000-000000000000}"/>
  <bookViews>
    <workbookView xWindow="-103" yWindow="-103" windowWidth="22149" windowHeight="12549" xr2:uid="{00000000-000D-0000-FFFF-FFFF00000000}"/>
  </bookViews>
  <sheets>
    <sheet name="05_01" sheetId="2" r:id="rId1"/>
    <sheet name="05_02" sheetId="3" state="hidden" r:id="rId2"/>
    <sheet name="05_03" sheetId="4" state="hidden" r:id="rId3"/>
    <sheet name="05_04" sheetId="5" state="hidden" r:id="rId4"/>
    <sheet name="05_05" sheetId="1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5" l="1"/>
  <c r="G7" i="5"/>
  <c r="G5" i="5" s="1"/>
  <c r="F7" i="5"/>
  <c r="H7" i="5" s="1"/>
  <c r="E7" i="5"/>
  <c r="C7" i="5"/>
  <c r="H6" i="5"/>
  <c r="G7" i="4"/>
  <c r="F7" i="4"/>
  <c r="E7" i="4"/>
  <c r="D7" i="4"/>
  <c r="C7" i="4"/>
  <c r="I6" i="4"/>
  <c r="H6" i="4"/>
  <c r="F5" i="4"/>
  <c r="D5" i="4"/>
  <c r="G7" i="2"/>
  <c r="G5" i="2" s="1"/>
  <c r="F7" i="2"/>
  <c r="E7" i="2"/>
  <c r="D7" i="2"/>
  <c r="D5" i="2" s="1"/>
  <c r="C7" i="2"/>
  <c r="H6" i="2"/>
  <c r="C7" i="3"/>
  <c r="D7" i="3"/>
  <c r="D5" i="3" s="1"/>
  <c r="E7" i="3"/>
  <c r="F7" i="3"/>
  <c r="F5" i="3" s="1"/>
  <c r="G7" i="3"/>
  <c r="P4" i="3" s="1"/>
  <c r="O7" i="3"/>
  <c r="P7" i="3"/>
  <c r="P6" i="3"/>
  <c r="E5" i="3"/>
  <c r="I99" i="4"/>
  <c r="J99" i="4" s="1"/>
  <c r="K99" i="4" s="1"/>
  <c r="L99" i="4" s="1"/>
  <c r="H99" i="4"/>
  <c r="H98" i="4"/>
  <c r="I98" i="4" s="1"/>
  <c r="J98" i="4" s="1"/>
  <c r="K98" i="4" s="1"/>
  <c r="L98" i="4" s="1"/>
  <c r="G97" i="4"/>
  <c r="H97" i="4" s="1"/>
  <c r="I97" i="4" s="1"/>
  <c r="J97" i="4" s="1"/>
  <c r="K97" i="4" s="1"/>
  <c r="L97" i="4" s="1"/>
  <c r="F97" i="4"/>
  <c r="E97" i="4"/>
  <c r="D97" i="4"/>
  <c r="C97" i="4"/>
  <c r="H96" i="4"/>
  <c r="I96" i="4" s="1"/>
  <c r="J96" i="4" s="1"/>
  <c r="K96" i="4" s="1"/>
  <c r="L96" i="4" s="1"/>
  <c r="I95" i="4"/>
  <c r="J95" i="4" s="1"/>
  <c r="K95" i="4" s="1"/>
  <c r="L95" i="4" s="1"/>
  <c r="H95" i="4"/>
  <c r="H94" i="4"/>
  <c r="I94" i="4" s="1"/>
  <c r="J94" i="4" s="1"/>
  <c r="K94" i="4" s="1"/>
  <c r="L94" i="4" s="1"/>
  <c r="H93" i="4"/>
  <c r="I93" i="4" s="1"/>
  <c r="J93" i="4" s="1"/>
  <c r="K93" i="4" s="1"/>
  <c r="L93" i="4" s="1"/>
  <c r="G92" i="4"/>
  <c r="H92" i="4" s="1"/>
  <c r="I92" i="4" s="1"/>
  <c r="J92" i="4" s="1"/>
  <c r="K92" i="4" s="1"/>
  <c r="L92" i="4" s="1"/>
  <c r="F92" i="4"/>
  <c r="E92" i="4"/>
  <c r="D92" i="4"/>
  <c r="C92" i="4"/>
  <c r="C100" i="4" s="1"/>
  <c r="C102" i="4" s="1"/>
  <c r="D101" i="4" s="1"/>
  <c r="H91" i="4"/>
  <c r="I91" i="4" s="1"/>
  <c r="J91" i="4" s="1"/>
  <c r="K91" i="4" s="1"/>
  <c r="L91" i="4" s="1"/>
  <c r="H90" i="4"/>
  <c r="I90" i="4" s="1"/>
  <c r="J90" i="4" s="1"/>
  <c r="K90" i="4" s="1"/>
  <c r="L90" i="4" s="1"/>
  <c r="I89" i="4"/>
  <c r="J89" i="4" s="1"/>
  <c r="K89" i="4" s="1"/>
  <c r="L89" i="4" s="1"/>
  <c r="H89" i="4"/>
  <c r="H88" i="4"/>
  <c r="I88" i="4" s="1"/>
  <c r="J88" i="4" s="1"/>
  <c r="K88" i="4" s="1"/>
  <c r="L88" i="4" s="1"/>
  <c r="H87" i="4"/>
  <c r="I87" i="4" s="1"/>
  <c r="J87" i="4" s="1"/>
  <c r="K87" i="4" s="1"/>
  <c r="L87" i="4" s="1"/>
  <c r="G86" i="4"/>
  <c r="G100" i="4" s="1"/>
  <c r="H100" i="4" s="1"/>
  <c r="I100" i="4" s="1"/>
  <c r="J100" i="4" s="1"/>
  <c r="K100" i="4" s="1"/>
  <c r="L100" i="4" s="1"/>
  <c r="F86" i="4"/>
  <c r="E86" i="4"/>
  <c r="E100" i="4" s="1"/>
  <c r="D86" i="4"/>
  <c r="C86" i="4"/>
  <c r="H85" i="4"/>
  <c r="I85" i="4" s="1"/>
  <c r="J85" i="4" s="1"/>
  <c r="K85" i="4" s="1"/>
  <c r="L85" i="4" s="1"/>
  <c r="H84" i="4"/>
  <c r="I84" i="4" s="1"/>
  <c r="J84" i="4" s="1"/>
  <c r="K84" i="4" s="1"/>
  <c r="L84" i="4" s="1"/>
  <c r="I83" i="4"/>
  <c r="J83" i="4" s="1"/>
  <c r="K83" i="4" s="1"/>
  <c r="L83" i="4" s="1"/>
  <c r="H83" i="4"/>
  <c r="H82" i="4"/>
  <c r="I82" i="4" s="1"/>
  <c r="J82" i="4" s="1"/>
  <c r="K82" i="4" s="1"/>
  <c r="L82" i="4" s="1"/>
  <c r="I81" i="4"/>
  <c r="J81" i="4" s="1"/>
  <c r="K81" i="4" s="1"/>
  <c r="L81" i="4" s="1"/>
  <c r="H81" i="4"/>
  <c r="H80" i="4"/>
  <c r="I80" i="4" s="1"/>
  <c r="J80" i="4" s="1"/>
  <c r="K80" i="4" s="1"/>
  <c r="L80" i="4" s="1"/>
  <c r="H76" i="4"/>
  <c r="I76" i="4" s="1"/>
  <c r="J76" i="4" s="1"/>
  <c r="K76" i="4" s="1"/>
  <c r="L76" i="4" s="1"/>
  <c r="H73" i="4"/>
  <c r="I73" i="4" s="1"/>
  <c r="J73" i="4" s="1"/>
  <c r="K73" i="4" s="1"/>
  <c r="L73" i="4" s="1"/>
  <c r="H71" i="4"/>
  <c r="I70" i="4"/>
  <c r="J70" i="4" s="1"/>
  <c r="K70" i="4" s="1"/>
  <c r="H70" i="4"/>
  <c r="H69" i="4"/>
  <c r="I69" i="4" s="1"/>
  <c r="J69" i="4" s="1"/>
  <c r="K69" i="4" s="1"/>
  <c r="L69" i="4" s="1"/>
  <c r="H67" i="4"/>
  <c r="I67" i="4" s="1"/>
  <c r="J67" i="4" s="1"/>
  <c r="K67" i="4" s="1"/>
  <c r="L67" i="4" s="1"/>
  <c r="H66" i="4"/>
  <c r="I66" i="4" s="1"/>
  <c r="J66" i="4" s="1"/>
  <c r="K66" i="4" s="1"/>
  <c r="L66" i="4" s="1"/>
  <c r="G65" i="4"/>
  <c r="G68" i="4" s="1"/>
  <c r="F65" i="4"/>
  <c r="F68" i="4" s="1"/>
  <c r="E65" i="4"/>
  <c r="E68" i="4" s="1"/>
  <c r="D65" i="4"/>
  <c r="D68" i="4" s="1"/>
  <c r="D107" i="4" s="1"/>
  <c r="C65" i="4"/>
  <c r="C68" i="4" s="1"/>
  <c r="H64" i="4"/>
  <c r="I64" i="4" s="1"/>
  <c r="J64" i="4" s="1"/>
  <c r="K64" i="4" s="1"/>
  <c r="L64" i="4" s="1"/>
  <c r="H63" i="4"/>
  <c r="I63" i="4" s="1"/>
  <c r="J63" i="4" s="1"/>
  <c r="K63" i="4" s="1"/>
  <c r="L63" i="4" s="1"/>
  <c r="H62" i="4"/>
  <c r="I62" i="4" s="1"/>
  <c r="J62" i="4" s="1"/>
  <c r="K62" i="4" s="1"/>
  <c r="L62" i="4" s="1"/>
  <c r="H61" i="4"/>
  <c r="I61" i="4" s="1"/>
  <c r="J61" i="4" s="1"/>
  <c r="K61" i="4" s="1"/>
  <c r="L61" i="4" s="1"/>
  <c r="H59" i="4"/>
  <c r="I59" i="4" s="1"/>
  <c r="J59" i="4" s="1"/>
  <c r="K59" i="4" s="1"/>
  <c r="L59" i="4" s="1"/>
  <c r="H58" i="4"/>
  <c r="I58" i="4" s="1"/>
  <c r="J58" i="4" s="1"/>
  <c r="K58" i="4" s="1"/>
  <c r="L58" i="4" s="1"/>
  <c r="H57" i="4"/>
  <c r="I57" i="4" s="1"/>
  <c r="J57" i="4" s="1"/>
  <c r="K57" i="4" s="1"/>
  <c r="L57" i="4" s="1"/>
  <c r="H56" i="4"/>
  <c r="I56" i="4" s="1"/>
  <c r="J56" i="4" s="1"/>
  <c r="K56" i="4" s="1"/>
  <c r="L56" i="4" s="1"/>
  <c r="G55" i="4"/>
  <c r="F55" i="4"/>
  <c r="E55" i="4"/>
  <c r="D55" i="4"/>
  <c r="C55" i="4"/>
  <c r="H54" i="4"/>
  <c r="H55" i="4" s="1"/>
  <c r="I53" i="4"/>
  <c r="H53" i="4"/>
  <c r="C52" i="4"/>
  <c r="C60" i="4" s="1"/>
  <c r="H51" i="4"/>
  <c r="I51" i="4" s="1"/>
  <c r="J51" i="4" s="1"/>
  <c r="K51" i="4" s="1"/>
  <c r="L51" i="4" s="1"/>
  <c r="H50" i="4"/>
  <c r="I50" i="4" s="1"/>
  <c r="J50" i="4" s="1"/>
  <c r="K50" i="4" s="1"/>
  <c r="L50" i="4" s="1"/>
  <c r="H49" i="4"/>
  <c r="I49" i="4" s="1"/>
  <c r="J49" i="4" s="1"/>
  <c r="K49" i="4" s="1"/>
  <c r="L49" i="4" s="1"/>
  <c r="G48" i="4"/>
  <c r="G52" i="4" s="1"/>
  <c r="F48" i="4"/>
  <c r="F52" i="4" s="1"/>
  <c r="E48" i="4"/>
  <c r="E52" i="4" s="1"/>
  <c r="D48" i="4"/>
  <c r="D52" i="4" s="1"/>
  <c r="C48" i="4"/>
  <c r="H47" i="4"/>
  <c r="I47" i="4" s="1"/>
  <c r="J47" i="4" s="1"/>
  <c r="K47" i="4" s="1"/>
  <c r="L47" i="4" s="1"/>
  <c r="H46" i="4"/>
  <c r="H48" i="4" s="1"/>
  <c r="G40" i="4"/>
  <c r="H40" i="4" s="1"/>
  <c r="I40" i="4" s="1"/>
  <c r="J40" i="4" s="1"/>
  <c r="K40" i="4" s="1"/>
  <c r="L40" i="4" s="1"/>
  <c r="F40" i="4"/>
  <c r="E40" i="4"/>
  <c r="D40" i="4"/>
  <c r="C40" i="4"/>
  <c r="H37" i="4"/>
  <c r="I37" i="4" s="1"/>
  <c r="G29" i="4"/>
  <c r="G30" i="4" s="1"/>
  <c r="G33" i="4" s="1"/>
  <c r="G36" i="4" s="1"/>
  <c r="G38" i="4" s="1"/>
  <c r="F29" i="4"/>
  <c r="F30" i="4" s="1"/>
  <c r="F33" i="4" s="1"/>
  <c r="E29" i="4"/>
  <c r="E30" i="4" s="1"/>
  <c r="E33" i="4" s="1"/>
  <c r="D29" i="4"/>
  <c r="D30" i="4" s="1"/>
  <c r="D33" i="4" s="1"/>
  <c r="C29" i="4"/>
  <c r="C30" i="4" s="1"/>
  <c r="C33" i="4" s="1"/>
  <c r="H28" i="4"/>
  <c r="G17" i="4"/>
  <c r="F17" i="4"/>
  <c r="E17" i="4"/>
  <c r="D17" i="4"/>
  <c r="C17" i="4"/>
  <c r="G16" i="4"/>
  <c r="F16" i="4"/>
  <c r="E16" i="4"/>
  <c r="D16" i="4"/>
  <c r="C16" i="4"/>
  <c r="G15" i="4"/>
  <c r="F15" i="4"/>
  <c r="E15" i="4"/>
  <c r="D15" i="4"/>
  <c r="C15" i="4"/>
  <c r="G11" i="4"/>
  <c r="F11" i="4"/>
  <c r="E11" i="4"/>
  <c r="D11" i="4"/>
  <c r="C11" i="4"/>
  <c r="G10" i="4"/>
  <c r="F10" i="4"/>
  <c r="E10" i="4"/>
  <c r="D10" i="4"/>
  <c r="C10" i="4"/>
  <c r="H9" i="4"/>
  <c r="I9" i="4" s="1"/>
  <c r="J9" i="4" s="1"/>
  <c r="G9" i="4"/>
  <c r="F9" i="4"/>
  <c r="E9" i="4"/>
  <c r="D9" i="4"/>
  <c r="C9" i="4"/>
  <c r="G8" i="4"/>
  <c r="F8" i="4"/>
  <c r="E8" i="4"/>
  <c r="D8" i="4"/>
  <c r="C8" i="4"/>
  <c r="H99" i="3"/>
  <c r="I99" i="3" s="1"/>
  <c r="J99" i="3" s="1"/>
  <c r="K99" i="3" s="1"/>
  <c r="L99" i="3" s="1"/>
  <c r="H98" i="3"/>
  <c r="I98" i="3" s="1"/>
  <c r="J98" i="3" s="1"/>
  <c r="K98" i="3" s="1"/>
  <c r="L98" i="3" s="1"/>
  <c r="G97" i="3"/>
  <c r="H97" i="3" s="1"/>
  <c r="I97" i="3" s="1"/>
  <c r="J97" i="3" s="1"/>
  <c r="K97" i="3" s="1"/>
  <c r="L97" i="3" s="1"/>
  <c r="F97" i="3"/>
  <c r="E97" i="3"/>
  <c r="D97" i="3"/>
  <c r="C97" i="3"/>
  <c r="H96" i="3"/>
  <c r="I96" i="3" s="1"/>
  <c r="J96" i="3" s="1"/>
  <c r="K96" i="3" s="1"/>
  <c r="L96" i="3" s="1"/>
  <c r="H95" i="3"/>
  <c r="I95" i="3" s="1"/>
  <c r="J95" i="3" s="1"/>
  <c r="K95" i="3" s="1"/>
  <c r="L95" i="3" s="1"/>
  <c r="H94" i="3"/>
  <c r="I94" i="3" s="1"/>
  <c r="J94" i="3" s="1"/>
  <c r="K94" i="3" s="1"/>
  <c r="L94" i="3" s="1"/>
  <c r="H93" i="3"/>
  <c r="I93" i="3" s="1"/>
  <c r="J93" i="3" s="1"/>
  <c r="K93" i="3" s="1"/>
  <c r="L93" i="3" s="1"/>
  <c r="G92" i="3"/>
  <c r="H92" i="3" s="1"/>
  <c r="I92" i="3" s="1"/>
  <c r="J92" i="3" s="1"/>
  <c r="K92" i="3" s="1"/>
  <c r="L92" i="3" s="1"/>
  <c r="F92" i="3"/>
  <c r="E92" i="3"/>
  <c r="D92" i="3"/>
  <c r="C92" i="3"/>
  <c r="H91" i="3"/>
  <c r="I91" i="3" s="1"/>
  <c r="J91" i="3" s="1"/>
  <c r="K91" i="3" s="1"/>
  <c r="L91" i="3" s="1"/>
  <c r="H90" i="3"/>
  <c r="I90" i="3" s="1"/>
  <c r="J90" i="3" s="1"/>
  <c r="K90" i="3" s="1"/>
  <c r="L90" i="3" s="1"/>
  <c r="H89" i="3"/>
  <c r="I89" i="3" s="1"/>
  <c r="J89" i="3" s="1"/>
  <c r="K89" i="3" s="1"/>
  <c r="L89" i="3" s="1"/>
  <c r="H88" i="3"/>
  <c r="I88" i="3" s="1"/>
  <c r="J88" i="3" s="1"/>
  <c r="K88" i="3" s="1"/>
  <c r="L88" i="3" s="1"/>
  <c r="H87" i="3"/>
  <c r="I87" i="3" s="1"/>
  <c r="J87" i="3" s="1"/>
  <c r="K87" i="3" s="1"/>
  <c r="L87" i="3" s="1"/>
  <c r="G86" i="3"/>
  <c r="G100" i="3" s="1"/>
  <c r="H100" i="3" s="1"/>
  <c r="I100" i="3" s="1"/>
  <c r="J100" i="3" s="1"/>
  <c r="K100" i="3" s="1"/>
  <c r="L100" i="3" s="1"/>
  <c r="F86" i="3"/>
  <c r="E86" i="3"/>
  <c r="D86" i="3"/>
  <c r="C86" i="3"/>
  <c r="H85" i="3"/>
  <c r="I85" i="3" s="1"/>
  <c r="J85" i="3" s="1"/>
  <c r="K85" i="3" s="1"/>
  <c r="L85" i="3" s="1"/>
  <c r="H84" i="3"/>
  <c r="I84" i="3" s="1"/>
  <c r="J84" i="3" s="1"/>
  <c r="K84" i="3" s="1"/>
  <c r="L84" i="3" s="1"/>
  <c r="H83" i="3"/>
  <c r="I83" i="3" s="1"/>
  <c r="J83" i="3" s="1"/>
  <c r="K83" i="3" s="1"/>
  <c r="L83" i="3" s="1"/>
  <c r="H82" i="3"/>
  <c r="I82" i="3" s="1"/>
  <c r="J82" i="3" s="1"/>
  <c r="K82" i="3" s="1"/>
  <c r="L82" i="3" s="1"/>
  <c r="I81" i="3"/>
  <c r="J81" i="3" s="1"/>
  <c r="K81" i="3" s="1"/>
  <c r="L81" i="3" s="1"/>
  <c r="H81" i="3"/>
  <c r="I80" i="3"/>
  <c r="J80" i="3" s="1"/>
  <c r="K80" i="3" s="1"/>
  <c r="L80" i="3" s="1"/>
  <c r="H80" i="3"/>
  <c r="H76" i="3"/>
  <c r="I76" i="3" s="1"/>
  <c r="J76" i="3" s="1"/>
  <c r="K76" i="3" s="1"/>
  <c r="L76" i="3" s="1"/>
  <c r="H73" i="3"/>
  <c r="I73" i="3" s="1"/>
  <c r="J73" i="3" s="1"/>
  <c r="K73" i="3" s="1"/>
  <c r="L73" i="3" s="1"/>
  <c r="H71" i="3"/>
  <c r="I71" i="3" s="1"/>
  <c r="J71" i="3" s="1"/>
  <c r="K71" i="3" s="1"/>
  <c r="L71" i="3" s="1"/>
  <c r="H70" i="3"/>
  <c r="I70" i="3" s="1"/>
  <c r="J70" i="3" s="1"/>
  <c r="K70" i="3" s="1"/>
  <c r="H69" i="3"/>
  <c r="I69" i="3" s="1"/>
  <c r="J69" i="3" s="1"/>
  <c r="K69" i="3" s="1"/>
  <c r="L69" i="3" s="1"/>
  <c r="G68" i="3"/>
  <c r="H68" i="3" s="1"/>
  <c r="F68" i="3"/>
  <c r="E68" i="3"/>
  <c r="H67" i="3"/>
  <c r="I67" i="3" s="1"/>
  <c r="J67" i="3" s="1"/>
  <c r="K67" i="3" s="1"/>
  <c r="L67" i="3" s="1"/>
  <c r="I66" i="3"/>
  <c r="J66" i="3" s="1"/>
  <c r="K66" i="3" s="1"/>
  <c r="L66" i="3" s="1"/>
  <c r="H66" i="3"/>
  <c r="H65" i="3"/>
  <c r="I65" i="3" s="1"/>
  <c r="J65" i="3" s="1"/>
  <c r="K65" i="3" s="1"/>
  <c r="L65" i="3" s="1"/>
  <c r="G65" i="3"/>
  <c r="F65" i="3"/>
  <c r="E18" i="3" s="1"/>
  <c r="E65" i="3"/>
  <c r="D18" i="3" s="1"/>
  <c r="D65" i="3"/>
  <c r="D68" i="3" s="1"/>
  <c r="C65" i="3"/>
  <c r="C68" i="3" s="1"/>
  <c r="H64" i="3"/>
  <c r="I64" i="3" s="1"/>
  <c r="J64" i="3" s="1"/>
  <c r="K64" i="3" s="1"/>
  <c r="L64" i="3" s="1"/>
  <c r="H63" i="3"/>
  <c r="I63" i="3" s="1"/>
  <c r="J63" i="3" s="1"/>
  <c r="K63" i="3" s="1"/>
  <c r="L63" i="3" s="1"/>
  <c r="H62" i="3"/>
  <c r="I62" i="3" s="1"/>
  <c r="J62" i="3" s="1"/>
  <c r="K62" i="3" s="1"/>
  <c r="L62" i="3" s="1"/>
  <c r="J61" i="3"/>
  <c r="K61" i="3" s="1"/>
  <c r="L61" i="3" s="1"/>
  <c r="I61" i="3"/>
  <c r="H61" i="3"/>
  <c r="H59" i="3"/>
  <c r="I59" i="3" s="1"/>
  <c r="J59" i="3" s="1"/>
  <c r="K59" i="3" s="1"/>
  <c r="L59" i="3" s="1"/>
  <c r="I58" i="3"/>
  <c r="J58" i="3" s="1"/>
  <c r="K58" i="3" s="1"/>
  <c r="L58" i="3" s="1"/>
  <c r="H58" i="3"/>
  <c r="H57" i="3"/>
  <c r="I57" i="3" s="1"/>
  <c r="J57" i="3" s="1"/>
  <c r="K57" i="3" s="1"/>
  <c r="L57" i="3" s="1"/>
  <c r="H56" i="3"/>
  <c r="I56" i="3" s="1"/>
  <c r="J56" i="3" s="1"/>
  <c r="K56" i="3" s="1"/>
  <c r="L56" i="3" s="1"/>
  <c r="G55" i="3"/>
  <c r="F55" i="3"/>
  <c r="E55" i="3"/>
  <c r="D55" i="3"/>
  <c r="C55" i="3"/>
  <c r="H54" i="3"/>
  <c r="H53" i="3"/>
  <c r="I53" i="3" s="1"/>
  <c r="J53" i="3" s="1"/>
  <c r="K53" i="3" s="1"/>
  <c r="L53" i="3" s="1"/>
  <c r="D52" i="3"/>
  <c r="H51" i="3"/>
  <c r="I51" i="3" s="1"/>
  <c r="J51" i="3" s="1"/>
  <c r="K51" i="3" s="1"/>
  <c r="L51" i="3" s="1"/>
  <c r="H50" i="3"/>
  <c r="I50" i="3" s="1"/>
  <c r="J50" i="3" s="1"/>
  <c r="K50" i="3" s="1"/>
  <c r="L50" i="3" s="1"/>
  <c r="H49" i="3"/>
  <c r="I49" i="3" s="1"/>
  <c r="J49" i="3" s="1"/>
  <c r="K49" i="3" s="1"/>
  <c r="L49" i="3" s="1"/>
  <c r="G48" i="3"/>
  <c r="G52" i="3" s="1"/>
  <c r="F48" i="3"/>
  <c r="F52" i="3" s="1"/>
  <c r="E48" i="3"/>
  <c r="E52" i="3" s="1"/>
  <c r="D48" i="3"/>
  <c r="C48" i="3"/>
  <c r="C52" i="3" s="1"/>
  <c r="H47" i="3"/>
  <c r="I47" i="3" s="1"/>
  <c r="J47" i="3" s="1"/>
  <c r="K47" i="3" s="1"/>
  <c r="L47" i="3" s="1"/>
  <c r="H46" i="3"/>
  <c r="H40" i="3"/>
  <c r="I40" i="3" s="1"/>
  <c r="J40" i="3" s="1"/>
  <c r="K40" i="3" s="1"/>
  <c r="L40" i="3" s="1"/>
  <c r="G40" i="3"/>
  <c r="F40" i="3"/>
  <c r="E40" i="3"/>
  <c r="D40" i="3"/>
  <c r="C40" i="3"/>
  <c r="H37" i="3"/>
  <c r="F30" i="3"/>
  <c r="F33" i="3" s="1"/>
  <c r="G29" i="3"/>
  <c r="G30" i="3" s="1"/>
  <c r="G33" i="3" s="1"/>
  <c r="F29" i="3"/>
  <c r="E29" i="3"/>
  <c r="E30" i="3" s="1"/>
  <c r="E33" i="3" s="1"/>
  <c r="E36" i="3" s="1"/>
  <c r="E38" i="3" s="1"/>
  <c r="D29" i="3"/>
  <c r="D30" i="3" s="1"/>
  <c r="D33" i="3" s="1"/>
  <c r="D36" i="3" s="1"/>
  <c r="D38" i="3" s="1"/>
  <c r="C29" i="3"/>
  <c r="C30" i="3" s="1"/>
  <c r="C33" i="3" s="1"/>
  <c r="H28" i="3"/>
  <c r="I28" i="3" s="1"/>
  <c r="J28" i="3" s="1"/>
  <c r="F18" i="3"/>
  <c r="G17" i="3"/>
  <c r="F17" i="3"/>
  <c r="E17" i="3"/>
  <c r="D17" i="3"/>
  <c r="C17" i="3"/>
  <c r="G16" i="3"/>
  <c r="F16" i="3"/>
  <c r="E16" i="3"/>
  <c r="H16" i="3" s="1"/>
  <c r="D16" i="3"/>
  <c r="C16" i="3"/>
  <c r="G15" i="3"/>
  <c r="F15" i="3"/>
  <c r="E15" i="3"/>
  <c r="D15" i="3"/>
  <c r="C15" i="3"/>
  <c r="G11" i="3"/>
  <c r="F11" i="3"/>
  <c r="E11" i="3"/>
  <c r="D11" i="3"/>
  <c r="C11" i="3"/>
  <c r="G10" i="3"/>
  <c r="F10" i="3"/>
  <c r="E10" i="3"/>
  <c r="D10" i="3"/>
  <c r="H10" i="3" s="1"/>
  <c r="C10" i="3"/>
  <c r="G9" i="3"/>
  <c r="F9" i="3"/>
  <c r="E9" i="3"/>
  <c r="D9" i="3"/>
  <c r="C9" i="3"/>
  <c r="G8" i="3"/>
  <c r="F8" i="3"/>
  <c r="E8" i="3"/>
  <c r="D8" i="3"/>
  <c r="C8" i="3"/>
  <c r="H6" i="3"/>
  <c r="H99" i="5"/>
  <c r="I99" i="5" s="1"/>
  <c r="J99" i="5" s="1"/>
  <c r="K99" i="5" s="1"/>
  <c r="L99" i="5" s="1"/>
  <c r="H98" i="5"/>
  <c r="I98" i="5" s="1"/>
  <c r="J98" i="5" s="1"/>
  <c r="K98" i="5" s="1"/>
  <c r="L98" i="5" s="1"/>
  <c r="G97" i="5"/>
  <c r="F97" i="5"/>
  <c r="E97" i="5"/>
  <c r="D97" i="5"/>
  <c r="C97" i="5"/>
  <c r="H96" i="5"/>
  <c r="I96" i="5" s="1"/>
  <c r="J96" i="5" s="1"/>
  <c r="K96" i="5" s="1"/>
  <c r="L96" i="5" s="1"/>
  <c r="H95" i="5"/>
  <c r="I95" i="5" s="1"/>
  <c r="J95" i="5" s="1"/>
  <c r="K95" i="5" s="1"/>
  <c r="L95" i="5" s="1"/>
  <c r="H94" i="5"/>
  <c r="I94" i="5" s="1"/>
  <c r="J94" i="5" s="1"/>
  <c r="K94" i="5" s="1"/>
  <c r="L94" i="5" s="1"/>
  <c r="H93" i="5"/>
  <c r="I93" i="5" s="1"/>
  <c r="J93" i="5" s="1"/>
  <c r="K93" i="5" s="1"/>
  <c r="L93" i="5" s="1"/>
  <c r="G92" i="5"/>
  <c r="H92" i="5" s="1"/>
  <c r="I92" i="5" s="1"/>
  <c r="J92" i="5" s="1"/>
  <c r="K92" i="5" s="1"/>
  <c r="L92" i="5" s="1"/>
  <c r="F92" i="5"/>
  <c r="E92" i="5"/>
  <c r="D92" i="5"/>
  <c r="C92" i="5"/>
  <c r="L91" i="5"/>
  <c r="H91" i="5"/>
  <c r="I91" i="5" s="1"/>
  <c r="J91" i="5" s="1"/>
  <c r="K91" i="5" s="1"/>
  <c r="H90" i="5"/>
  <c r="I90" i="5" s="1"/>
  <c r="J90" i="5" s="1"/>
  <c r="K90" i="5" s="1"/>
  <c r="L90" i="5" s="1"/>
  <c r="H89" i="5"/>
  <c r="I89" i="5" s="1"/>
  <c r="J89" i="5" s="1"/>
  <c r="K89" i="5" s="1"/>
  <c r="L89" i="5" s="1"/>
  <c r="I88" i="5"/>
  <c r="J88" i="5" s="1"/>
  <c r="K88" i="5" s="1"/>
  <c r="L88" i="5" s="1"/>
  <c r="H88" i="5"/>
  <c r="H87" i="5"/>
  <c r="I87" i="5" s="1"/>
  <c r="J87" i="5" s="1"/>
  <c r="K87" i="5" s="1"/>
  <c r="L87" i="5" s="1"/>
  <c r="G86" i="5"/>
  <c r="H86" i="5" s="1"/>
  <c r="I86" i="5" s="1"/>
  <c r="J86" i="5" s="1"/>
  <c r="K86" i="5" s="1"/>
  <c r="L86" i="5" s="1"/>
  <c r="F86" i="5"/>
  <c r="E86" i="5"/>
  <c r="D86" i="5"/>
  <c r="C86" i="5"/>
  <c r="H85" i="5"/>
  <c r="I85" i="5" s="1"/>
  <c r="J85" i="5" s="1"/>
  <c r="K85" i="5" s="1"/>
  <c r="L85" i="5" s="1"/>
  <c r="H84" i="5"/>
  <c r="I84" i="5" s="1"/>
  <c r="J84" i="5" s="1"/>
  <c r="K84" i="5" s="1"/>
  <c r="L84" i="5" s="1"/>
  <c r="I83" i="5"/>
  <c r="J83" i="5" s="1"/>
  <c r="K83" i="5" s="1"/>
  <c r="L83" i="5" s="1"/>
  <c r="H83" i="5"/>
  <c r="I82" i="5"/>
  <c r="J82" i="5" s="1"/>
  <c r="K82" i="5" s="1"/>
  <c r="L82" i="5" s="1"/>
  <c r="H82" i="5"/>
  <c r="H81" i="5"/>
  <c r="I81" i="5" s="1"/>
  <c r="J81" i="5" s="1"/>
  <c r="K81" i="5" s="1"/>
  <c r="L81" i="5" s="1"/>
  <c r="H80" i="5"/>
  <c r="I80" i="5" s="1"/>
  <c r="J80" i="5" s="1"/>
  <c r="K80" i="5" s="1"/>
  <c r="L80" i="5" s="1"/>
  <c r="H76" i="5"/>
  <c r="I76" i="5" s="1"/>
  <c r="J76" i="5" s="1"/>
  <c r="K76" i="5" s="1"/>
  <c r="L76" i="5" s="1"/>
  <c r="I73" i="5"/>
  <c r="J73" i="5" s="1"/>
  <c r="K73" i="5" s="1"/>
  <c r="L73" i="5" s="1"/>
  <c r="H73" i="5"/>
  <c r="H71" i="5"/>
  <c r="I71" i="5" s="1"/>
  <c r="J71" i="5" s="1"/>
  <c r="K71" i="5" s="1"/>
  <c r="L71" i="5" s="1"/>
  <c r="H70" i="5"/>
  <c r="I70" i="5" s="1"/>
  <c r="H69" i="5"/>
  <c r="I69" i="5" s="1"/>
  <c r="J69" i="5" s="1"/>
  <c r="K69" i="5" s="1"/>
  <c r="L69" i="5" s="1"/>
  <c r="G68" i="5"/>
  <c r="E68" i="5"/>
  <c r="D68" i="5"/>
  <c r="I67" i="5"/>
  <c r="J67" i="5" s="1"/>
  <c r="K67" i="5" s="1"/>
  <c r="L67" i="5" s="1"/>
  <c r="H67" i="5"/>
  <c r="H66" i="5"/>
  <c r="I66" i="5" s="1"/>
  <c r="J66" i="5" s="1"/>
  <c r="K66" i="5" s="1"/>
  <c r="L66" i="5" s="1"/>
  <c r="H65" i="5"/>
  <c r="I65" i="5" s="1"/>
  <c r="J65" i="5" s="1"/>
  <c r="K65" i="5" s="1"/>
  <c r="L65" i="5" s="1"/>
  <c r="G65" i="5"/>
  <c r="F65" i="5"/>
  <c r="F68" i="5" s="1"/>
  <c r="E65" i="5"/>
  <c r="E18" i="5" s="1"/>
  <c r="D65" i="5"/>
  <c r="C65" i="5"/>
  <c r="C68" i="5" s="1"/>
  <c r="H64" i="5"/>
  <c r="I64" i="5" s="1"/>
  <c r="J64" i="5" s="1"/>
  <c r="K64" i="5" s="1"/>
  <c r="L64" i="5" s="1"/>
  <c r="H63" i="5"/>
  <c r="I63" i="5" s="1"/>
  <c r="J63" i="5" s="1"/>
  <c r="K63" i="5" s="1"/>
  <c r="L63" i="5" s="1"/>
  <c r="H62" i="5"/>
  <c r="I62" i="5" s="1"/>
  <c r="J62" i="5" s="1"/>
  <c r="K62" i="5" s="1"/>
  <c r="L62" i="5" s="1"/>
  <c r="H61" i="5"/>
  <c r="I61" i="5" s="1"/>
  <c r="J61" i="5" s="1"/>
  <c r="K61" i="5" s="1"/>
  <c r="L61" i="5" s="1"/>
  <c r="F60" i="5"/>
  <c r="H59" i="5"/>
  <c r="I59" i="5" s="1"/>
  <c r="J59" i="5" s="1"/>
  <c r="K59" i="5" s="1"/>
  <c r="L59" i="5" s="1"/>
  <c r="H58" i="5"/>
  <c r="I58" i="5" s="1"/>
  <c r="J58" i="5" s="1"/>
  <c r="K58" i="5" s="1"/>
  <c r="L58" i="5" s="1"/>
  <c r="H57" i="5"/>
  <c r="I57" i="5" s="1"/>
  <c r="J57" i="5" s="1"/>
  <c r="K57" i="5" s="1"/>
  <c r="L57" i="5" s="1"/>
  <c r="H56" i="5"/>
  <c r="I56" i="5" s="1"/>
  <c r="J56" i="5" s="1"/>
  <c r="K56" i="5" s="1"/>
  <c r="L56" i="5" s="1"/>
  <c r="H55" i="5"/>
  <c r="G55" i="5"/>
  <c r="F55" i="5"/>
  <c r="E55" i="5"/>
  <c r="D55" i="5"/>
  <c r="C55" i="5"/>
  <c r="I54" i="5"/>
  <c r="J54" i="5" s="1"/>
  <c r="K54" i="5" s="1"/>
  <c r="L54" i="5" s="1"/>
  <c r="H54" i="5"/>
  <c r="I53" i="5"/>
  <c r="J53" i="5" s="1"/>
  <c r="K53" i="5" s="1"/>
  <c r="K55" i="5" s="1"/>
  <c r="H53" i="5"/>
  <c r="F52" i="5"/>
  <c r="F106" i="5" s="1"/>
  <c r="C52" i="5"/>
  <c r="C60" i="5" s="1"/>
  <c r="H51" i="5"/>
  <c r="I51" i="5" s="1"/>
  <c r="J51" i="5" s="1"/>
  <c r="K51" i="5" s="1"/>
  <c r="L51" i="5" s="1"/>
  <c r="H50" i="5"/>
  <c r="I50" i="5" s="1"/>
  <c r="J50" i="5" s="1"/>
  <c r="K50" i="5" s="1"/>
  <c r="L50" i="5" s="1"/>
  <c r="H49" i="5"/>
  <c r="I49" i="5" s="1"/>
  <c r="J49" i="5" s="1"/>
  <c r="K49" i="5" s="1"/>
  <c r="L49" i="5" s="1"/>
  <c r="G48" i="5"/>
  <c r="G52" i="5" s="1"/>
  <c r="G106" i="5" s="1"/>
  <c r="F48" i="5"/>
  <c r="E48" i="5"/>
  <c r="E52" i="5" s="1"/>
  <c r="D48" i="5"/>
  <c r="D52" i="5" s="1"/>
  <c r="C48" i="5"/>
  <c r="I47" i="5"/>
  <c r="J47" i="5" s="1"/>
  <c r="K47" i="5" s="1"/>
  <c r="L47" i="5" s="1"/>
  <c r="H47" i="5"/>
  <c r="H46" i="5"/>
  <c r="H48" i="5" s="1"/>
  <c r="H52" i="5" s="1"/>
  <c r="G40" i="5"/>
  <c r="H40" i="5" s="1"/>
  <c r="I40" i="5" s="1"/>
  <c r="J40" i="5" s="1"/>
  <c r="K40" i="5" s="1"/>
  <c r="L40" i="5" s="1"/>
  <c r="F40" i="5"/>
  <c r="E40" i="5"/>
  <c r="D40" i="5"/>
  <c r="C40" i="5"/>
  <c r="H37" i="5"/>
  <c r="I37" i="5" s="1"/>
  <c r="G30" i="5"/>
  <c r="F30" i="5"/>
  <c r="F33" i="5" s="1"/>
  <c r="D30" i="5"/>
  <c r="D33" i="5" s="1"/>
  <c r="D36" i="5" s="1"/>
  <c r="D38" i="5" s="1"/>
  <c r="G29" i="5"/>
  <c r="F29" i="5"/>
  <c r="E29" i="5"/>
  <c r="E30" i="5" s="1"/>
  <c r="E33" i="5" s="1"/>
  <c r="D29" i="5"/>
  <c r="C29" i="5"/>
  <c r="C30" i="5" s="1"/>
  <c r="C33" i="5" s="1"/>
  <c r="C36" i="5" s="1"/>
  <c r="C38" i="5" s="1"/>
  <c r="C72" i="5" s="1"/>
  <c r="H28" i="5"/>
  <c r="I28" i="5" s="1"/>
  <c r="D18" i="5"/>
  <c r="G17" i="5"/>
  <c r="F17" i="5"/>
  <c r="E17" i="5"/>
  <c r="D17" i="5"/>
  <c r="C17" i="5"/>
  <c r="G16" i="5"/>
  <c r="F16" i="5"/>
  <c r="E16" i="5"/>
  <c r="D16" i="5"/>
  <c r="C16" i="5"/>
  <c r="G15" i="5"/>
  <c r="F15" i="5"/>
  <c r="E15" i="5"/>
  <c r="D15" i="5"/>
  <c r="C15" i="5"/>
  <c r="D12" i="5"/>
  <c r="G11" i="5"/>
  <c r="F11" i="5"/>
  <c r="E11" i="5"/>
  <c r="D11" i="5"/>
  <c r="C11" i="5"/>
  <c r="G10" i="5"/>
  <c r="F10" i="5"/>
  <c r="E10" i="5"/>
  <c r="D10" i="5"/>
  <c r="C10" i="5"/>
  <c r="G9" i="5"/>
  <c r="F9" i="5"/>
  <c r="E9" i="5"/>
  <c r="D9" i="5"/>
  <c r="C9" i="5"/>
  <c r="G8" i="5"/>
  <c r="F8" i="5"/>
  <c r="E8" i="5"/>
  <c r="D8" i="5"/>
  <c r="C8" i="5"/>
  <c r="H99" i="2"/>
  <c r="I99" i="2" s="1"/>
  <c r="J99" i="2" s="1"/>
  <c r="K99" i="2" s="1"/>
  <c r="L99" i="2" s="1"/>
  <c r="H98" i="2"/>
  <c r="I98" i="2" s="1"/>
  <c r="J98" i="2" s="1"/>
  <c r="K98" i="2" s="1"/>
  <c r="L98" i="2" s="1"/>
  <c r="G97" i="2"/>
  <c r="H97" i="2" s="1"/>
  <c r="I97" i="2" s="1"/>
  <c r="J97" i="2" s="1"/>
  <c r="K97" i="2" s="1"/>
  <c r="L97" i="2" s="1"/>
  <c r="F97" i="2"/>
  <c r="E97" i="2"/>
  <c r="D97" i="2"/>
  <c r="C97" i="2"/>
  <c r="H96" i="2"/>
  <c r="I96" i="2" s="1"/>
  <c r="J96" i="2" s="1"/>
  <c r="K96" i="2" s="1"/>
  <c r="L96" i="2" s="1"/>
  <c r="H95" i="2"/>
  <c r="I95" i="2" s="1"/>
  <c r="J95" i="2" s="1"/>
  <c r="K95" i="2" s="1"/>
  <c r="L95" i="2" s="1"/>
  <c r="H94" i="2"/>
  <c r="I94" i="2" s="1"/>
  <c r="J94" i="2" s="1"/>
  <c r="K94" i="2" s="1"/>
  <c r="L94" i="2" s="1"/>
  <c r="H93" i="2"/>
  <c r="I93" i="2" s="1"/>
  <c r="J93" i="2" s="1"/>
  <c r="K93" i="2" s="1"/>
  <c r="L93" i="2" s="1"/>
  <c r="G92" i="2"/>
  <c r="F92" i="2"/>
  <c r="E92" i="2"/>
  <c r="D92" i="2"/>
  <c r="C92" i="2"/>
  <c r="H91" i="2"/>
  <c r="I91" i="2" s="1"/>
  <c r="J91" i="2" s="1"/>
  <c r="K91" i="2" s="1"/>
  <c r="L91" i="2" s="1"/>
  <c r="H90" i="2"/>
  <c r="I90" i="2" s="1"/>
  <c r="J90" i="2" s="1"/>
  <c r="K90" i="2" s="1"/>
  <c r="L90" i="2" s="1"/>
  <c r="H89" i="2"/>
  <c r="I89" i="2" s="1"/>
  <c r="J89" i="2" s="1"/>
  <c r="K89" i="2" s="1"/>
  <c r="L89" i="2" s="1"/>
  <c r="H88" i="2"/>
  <c r="I88" i="2" s="1"/>
  <c r="J88" i="2" s="1"/>
  <c r="K88" i="2" s="1"/>
  <c r="L88" i="2" s="1"/>
  <c r="H87" i="2"/>
  <c r="I87" i="2" s="1"/>
  <c r="J87" i="2" s="1"/>
  <c r="K87" i="2" s="1"/>
  <c r="L87" i="2" s="1"/>
  <c r="G86" i="2"/>
  <c r="H86" i="2" s="1"/>
  <c r="I86" i="2" s="1"/>
  <c r="J86" i="2" s="1"/>
  <c r="K86" i="2" s="1"/>
  <c r="L86" i="2" s="1"/>
  <c r="F86" i="2"/>
  <c r="E86" i="2"/>
  <c r="D86" i="2"/>
  <c r="C86" i="2"/>
  <c r="H85" i="2"/>
  <c r="I85" i="2" s="1"/>
  <c r="J85" i="2" s="1"/>
  <c r="K85" i="2" s="1"/>
  <c r="L85" i="2" s="1"/>
  <c r="H84" i="2"/>
  <c r="I84" i="2" s="1"/>
  <c r="J84" i="2" s="1"/>
  <c r="K84" i="2" s="1"/>
  <c r="L84" i="2" s="1"/>
  <c r="H83" i="2"/>
  <c r="I83" i="2" s="1"/>
  <c r="J83" i="2" s="1"/>
  <c r="K83" i="2" s="1"/>
  <c r="L83" i="2" s="1"/>
  <c r="H82" i="2"/>
  <c r="I82" i="2" s="1"/>
  <c r="J82" i="2" s="1"/>
  <c r="K82" i="2" s="1"/>
  <c r="L82" i="2" s="1"/>
  <c r="H81" i="2"/>
  <c r="I81" i="2" s="1"/>
  <c r="J81" i="2" s="1"/>
  <c r="K81" i="2" s="1"/>
  <c r="L81" i="2" s="1"/>
  <c r="H80" i="2"/>
  <c r="I80" i="2" s="1"/>
  <c r="J80" i="2" s="1"/>
  <c r="K80" i="2" s="1"/>
  <c r="L80" i="2" s="1"/>
  <c r="H76" i="2"/>
  <c r="I76" i="2" s="1"/>
  <c r="J76" i="2" s="1"/>
  <c r="K76" i="2" s="1"/>
  <c r="L76" i="2" s="1"/>
  <c r="H73" i="2"/>
  <c r="I73" i="2" s="1"/>
  <c r="J73" i="2" s="1"/>
  <c r="K73" i="2" s="1"/>
  <c r="L73" i="2" s="1"/>
  <c r="H71" i="2"/>
  <c r="I71" i="2" s="1"/>
  <c r="J71" i="2" s="1"/>
  <c r="K71" i="2" s="1"/>
  <c r="L71" i="2" s="1"/>
  <c r="H70" i="2"/>
  <c r="I70" i="2" s="1"/>
  <c r="J70" i="2" s="1"/>
  <c r="K70" i="2" s="1"/>
  <c r="H69" i="2"/>
  <c r="I69" i="2" s="1"/>
  <c r="J69" i="2" s="1"/>
  <c r="K69" i="2" s="1"/>
  <c r="L69" i="2" s="1"/>
  <c r="H67" i="2"/>
  <c r="I67" i="2" s="1"/>
  <c r="J67" i="2" s="1"/>
  <c r="K67" i="2" s="1"/>
  <c r="L67" i="2" s="1"/>
  <c r="H66" i="2"/>
  <c r="I66" i="2" s="1"/>
  <c r="J66" i="2" s="1"/>
  <c r="K66" i="2" s="1"/>
  <c r="L66" i="2" s="1"/>
  <c r="G65" i="2"/>
  <c r="H65" i="2" s="1"/>
  <c r="I65" i="2" s="1"/>
  <c r="J65" i="2" s="1"/>
  <c r="K65" i="2" s="1"/>
  <c r="L65" i="2" s="1"/>
  <c r="F65" i="2"/>
  <c r="F68" i="2" s="1"/>
  <c r="E65" i="2"/>
  <c r="D65" i="2"/>
  <c r="C65" i="2"/>
  <c r="C68" i="2" s="1"/>
  <c r="H64" i="2"/>
  <c r="I64" i="2" s="1"/>
  <c r="J64" i="2" s="1"/>
  <c r="K64" i="2" s="1"/>
  <c r="L64" i="2" s="1"/>
  <c r="H63" i="2"/>
  <c r="I63" i="2" s="1"/>
  <c r="J63" i="2" s="1"/>
  <c r="K63" i="2" s="1"/>
  <c r="L63" i="2" s="1"/>
  <c r="H62" i="2"/>
  <c r="I62" i="2" s="1"/>
  <c r="J62" i="2" s="1"/>
  <c r="K62" i="2" s="1"/>
  <c r="L62" i="2" s="1"/>
  <c r="H61" i="2"/>
  <c r="I61" i="2" s="1"/>
  <c r="J61" i="2" s="1"/>
  <c r="K61" i="2" s="1"/>
  <c r="L61" i="2" s="1"/>
  <c r="H59" i="2"/>
  <c r="I59" i="2" s="1"/>
  <c r="J59" i="2" s="1"/>
  <c r="K59" i="2" s="1"/>
  <c r="L59" i="2" s="1"/>
  <c r="H58" i="2"/>
  <c r="I58" i="2" s="1"/>
  <c r="J58" i="2" s="1"/>
  <c r="K58" i="2" s="1"/>
  <c r="L58" i="2" s="1"/>
  <c r="H57" i="2"/>
  <c r="I57" i="2" s="1"/>
  <c r="J57" i="2" s="1"/>
  <c r="K57" i="2" s="1"/>
  <c r="L57" i="2" s="1"/>
  <c r="H56" i="2"/>
  <c r="I56" i="2" s="1"/>
  <c r="J56" i="2" s="1"/>
  <c r="K56" i="2" s="1"/>
  <c r="L56" i="2" s="1"/>
  <c r="G55" i="2"/>
  <c r="F55" i="2"/>
  <c r="E55" i="2"/>
  <c r="D55" i="2"/>
  <c r="C55" i="2"/>
  <c r="H54" i="2"/>
  <c r="I54" i="2" s="1"/>
  <c r="H53" i="2"/>
  <c r="H51" i="2"/>
  <c r="I51" i="2" s="1"/>
  <c r="J51" i="2" s="1"/>
  <c r="K51" i="2" s="1"/>
  <c r="L51" i="2" s="1"/>
  <c r="H50" i="2"/>
  <c r="I50" i="2" s="1"/>
  <c r="J50" i="2" s="1"/>
  <c r="K50" i="2" s="1"/>
  <c r="L50" i="2" s="1"/>
  <c r="H49" i="2"/>
  <c r="I49" i="2" s="1"/>
  <c r="J49" i="2" s="1"/>
  <c r="K49" i="2" s="1"/>
  <c r="L49" i="2" s="1"/>
  <c r="G48" i="2"/>
  <c r="G52" i="2" s="1"/>
  <c r="F48" i="2"/>
  <c r="F52" i="2" s="1"/>
  <c r="E48" i="2"/>
  <c r="E52" i="2" s="1"/>
  <c r="D48" i="2"/>
  <c r="D52" i="2" s="1"/>
  <c r="C48" i="2"/>
  <c r="C52" i="2" s="1"/>
  <c r="H47" i="2"/>
  <c r="I47" i="2" s="1"/>
  <c r="J47" i="2" s="1"/>
  <c r="K47" i="2" s="1"/>
  <c r="L47" i="2" s="1"/>
  <c r="H46" i="2"/>
  <c r="I46" i="2" s="1"/>
  <c r="J46" i="2" s="1"/>
  <c r="G40" i="2"/>
  <c r="H40" i="2" s="1"/>
  <c r="I40" i="2" s="1"/>
  <c r="J40" i="2" s="1"/>
  <c r="K40" i="2" s="1"/>
  <c r="L40" i="2" s="1"/>
  <c r="F40" i="2"/>
  <c r="E40" i="2"/>
  <c r="D40" i="2"/>
  <c r="C40" i="2"/>
  <c r="H37" i="2"/>
  <c r="G29" i="2"/>
  <c r="G30" i="2" s="1"/>
  <c r="G33" i="2" s="1"/>
  <c r="G36" i="2" s="1"/>
  <c r="G38" i="2" s="1"/>
  <c r="F29" i="2"/>
  <c r="F30" i="2" s="1"/>
  <c r="F33" i="2" s="1"/>
  <c r="E29" i="2"/>
  <c r="E30" i="2" s="1"/>
  <c r="E33" i="2" s="1"/>
  <c r="D29" i="2"/>
  <c r="D30" i="2" s="1"/>
  <c r="D33" i="2" s="1"/>
  <c r="C29" i="2"/>
  <c r="C30" i="2" s="1"/>
  <c r="C33" i="2" s="1"/>
  <c r="H28" i="2"/>
  <c r="F17" i="2"/>
  <c r="E17" i="2"/>
  <c r="D17" i="2"/>
  <c r="C17" i="2"/>
  <c r="G16" i="2"/>
  <c r="F16" i="2"/>
  <c r="E16" i="2"/>
  <c r="D16" i="2"/>
  <c r="C16" i="2"/>
  <c r="G15" i="2"/>
  <c r="F15" i="2"/>
  <c r="E15" i="2"/>
  <c r="D15" i="2"/>
  <c r="C15" i="2"/>
  <c r="G11" i="2"/>
  <c r="F11" i="2"/>
  <c r="E11" i="2"/>
  <c r="D11" i="2"/>
  <c r="C11" i="2"/>
  <c r="G10" i="2"/>
  <c r="F10" i="2"/>
  <c r="E10" i="2"/>
  <c r="D10" i="2"/>
  <c r="C10" i="2"/>
  <c r="G9" i="2"/>
  <c r="F9" i="2"/>
  <c r="E9" i="2"/>
  <c r="D9" i="2"/>
  <c r="C9" i="2"/>
  <c r="G8" i="2"/>
  <c r="F8" i="2"/>
  <c r="E8" i="2"/>
  <c r="D8" i="2"/>
  <c r="H8" i="2" s="1"/>
  <c r="C8" i="2"/>
  <c r="I10" i="3" l="1"/>
  <c r="G106" i="4"/>
  <c r="G60" i="4"/>
  <c r="E107" i="4"/>
  <c r="G106" i="3"/>
  <c r="G60" i="3"/>
  <c r="F107" i="4"/>
  <c r="G105" i="4"/>
  <c r="G107" i="4"/>
  <c r="G100" i="5"/>
  <c r="H100" i="5" s="1"/>
  <c r="I100" i="5" s="1"/>
  <c r="J100" i="5" s="1"/>
  <c r="K100" i="5" s="1"/>
  <c r="L100" i="5" s="1"/>
  <c r="D100" i="4"/>
  <c r="G5" i="3"/>
  <c r="P5" i="3" s="1"/>
  <c r="H65" i="4"/>
  <c r="I65" i="4" s="1"/>
  <c r="J65" i="4" s="1"/>
  <c r="K65" i="4" s="1"/>
  <c r="L65" i="4" s="1"/>
  <c r="H86" i="4"/>
  <c r="I86" i="4" s="1"/>
  <c r="J86" i="4" s="1"/>
  <c r="K86" i="4" s="1"/>
  <c r="L86" i="4" s="1"/>
  <c r="E100" i="5"/>
  <c r="F100" i="5"/>
  <c r="H15" i="5"/>
  <c r="J15" i="5" s="1"/>
  <c r="I46" i="5"/>
  <c r="J46" i="5" s="1"/>
  <c r="K46" i="5" s="1"/>
  <c r="L46" i="5" s="1"/>
  <c r="L48" i="5" s="1"/>
  <c r="L52" i="5" s="1"/>
  <c r="C107" i="5"/>
  <c r="D60" i="3"/>
  <c r="D105" i="3" s="1"/>
  <c r="I7" i="3"/>
  <c r="H9" i="3"/>
  <c r="H8" i="4"/>
  <c r="C18" i="4"/>
  <c r="D102" i="4"/>
  <c r="E101" i="4" s="1"/>
  <c r="E102" i="4" s="1"/>
  <c r="F101" i="4" s="1"/>
  <c r="J37" i="5"/>
  <c r="K37" i="5" s="1"/>
  <c r="L37" i="5" s="1"/>
  <c r="F100" i="4"/>
  <c r="I9" i="3"/>
  <c r="I8" i="4"/>
  <c r="D18" i="4"/>
  <c r="I55" i="4"/>
  <c r="E18" i="4"/>
  <c r="J53" i="4"/>
  <c r="K28" i="3"/>
  <c r="L28" i="3" s="1"/>
  <c r="F100" i="3"/>
  <c r="F18" i="4"/>
  <c r="H7" i="2"/>
  <c r="I28" i="4"/>
  <c r="I54" i="4"/>
  <c r="J54" i="4" s="1"/>
  <c r="K54" i="4" s="1"/>
  <c r="L54" i="4" s="1"/>
  <c r="G107" i="5"/>
  <c r="H16" i="5"/>
  <c r="C100" i="5"/>
  <c r="C102" i="5" s="1"/>
  <c r="D101" i="5" s="1"/>
  <c r="C100" i="3"/>
  <c r="C102" i="3" s="1"/>
  <c r="D101" i="3" s="1"/>
  <c r="H7" i="4"/>
  <c r="C18" i="5"/>
  <c r="D100" i="3"/>
  <c r="H8" i="5"/>
  <c r="F18" i="5"/>
  <c r="H11" i="4"/>
  <c r="I11" i="4" s="1"/>
  <c r="I32" i="4" s="1"/>
  <c r="F107" i="3"/>
  <c r="E12" i="3"/>
  <c r="H15" i="3"/>
  <c r="H48" i="3"/>
  <c r="H52" i="3" s="1"/>
  <c r="H106" i="3" s="1"/>
  <c r="H9" i="5"/>
  <c r="I46" i="3"/>
  <c r="I48" i="3" s="1"/>
  <c r="D100" i="5"/>
  <c r="D102" i="5" s="1"/>
  <c r="E101" i="5" s="1"/>
  <c r="E102" i="5" s="1"/>
  <c r="F101" i="5" s="1"/>
  <c r="F102" i="5" s="1"/>
  <c r="G101" i="5" s="1"/>
  <c r="H15" i="4"/>
  <c r="I15" i="4" s="1"/>
  <c r="J15" i="4" s="1"/>
  <c r="H52" i="4"/>
  <c r="K7" i="5"/>
  <c r="H27" i="5"/>
  <c r="I7" i="5"/>
  <c r="I27" i="5" s="1"/>
  <c r="J27" i="5" s="1"/>
  <c r="J7" i="5"/>
  <c r="F5" i="5"/>
  <c r="I6" i="5"/>
  <c r="J6" i="5" s="1"/>
  <c r="D5" i="5"/>
  <c r="E5" i="5"/>
  <c r="I7" i="4"/>
  <c r="K6" i="4"/>
  <c r="L6" i="4" s="1"/>
  <c r="J7" i="4"/>
  <c r="E5" i="4"/>
  <c r="G5" i="4"/>
  <c r="J6" i="4"/>
  <c r="I7" i="2"/>
  <c r="J7" i="2"/>
  <c r="K7" i="2"/>
  <c r="E5" i="2"/>
  <c r="F5" i="2"/>
  <c r="I6" i="2"/>
  <c r="J6" i="2" s="1"/>
  <c r="H7" i="3"/>
  <c r="O8" i="3"/>
  <c r="O9" i="3"/>
  <c r="F36" i="4"/>
  <c r="F38" i="4" s="1"/>
  <c r="F12" i="4"/>
  <c r="F106" i="4"/>
  <c r="F60" i="4"/>
  <c r="F105" i="4" s="1"/>
  <c r="I17" i="4"/>
  <c r="J17" i="4" s="1"/>
  <c r="E36" i="4"/>
  <c r="E38" i="4" s="1"/>
  <c r="E12" i="4"/>
  <c r="C107" i="4"/>
  <c r="C105" i="4"/>
  <c r="H106" i="4"/>
  <c r="H60" i="4"/>
  <c r="H27" i="4"/>
  <c r="H23" i="4"/>
  <c r="C12" i="4"/>
  <c r="C36" i="4"/>
  <c r="C38" i="4" s="1"/>
  <c r="G108" i="4"/>
  <c r="G42" i="4"/>
  <c r="D36" i="4"/>
  <c r="D38" i="4" s="1"/>
  <c r="D12" i="4"/>
  <c r="J37" i="4"/>
  <c r="K37" i="4" s="1"/>
  <c r="L37" i="4" s="1"/>
  <c r="L70" i="4"/>
  <c r="D60" i="4"/>
  <c r="D105" i="4" s="1"/>
  <c r="D106" i="4"/>
  <c r="E60" i="4"/>
  <c r="E105" i="4" s="1"/>
  <c r="E106" i="4"/>
  <c r="H16" i="4"/>
  <c r="I16" i="4" s="1"/>
  <c r="K9" i="4"/>
  <c r="C106" i="4"/>
  <c r="H10" i="4"/>
  <c r="I10" i="4" s="1"/>
  <c r="J10" i="4" s="1"/>
  <c r="L9" i="4"/>
  <c r="H17" i="4"/>
  <c r="G12" i="4"/>
  <c r="H68" i="4"/>
  <c r="I71" i="4"/>
  <c r="J71" i="4" s="1"/>
  <c r="K71" i="4" s="1"/>
  <c r="L71" i="4" s="1"/>
  <c r="I46" i="4"/>
  <c r="I6" i="3"/>
  <c r="J6" i="3" s="1"/>
  <c r="I52" i="3"/>
  <c r="D108" i="3"/>
  <c r="D42" i="3"/>
  <c r="F36" i="3"/>
  <c r="F38" i="3" s="1"/>
  <c r="F12" i="3"/>
  <c r="E60" i="3"/>
  <c r="E105" i="3" s="1"/>
  <c r="E106" i="3"/>
  <c r="I15" i="3"/>
  <c r="G36" i="3"/>
  <c r="G38" i="3" s="1"/>
  <c r="G12" i="3"/>
  <c r="H11" i="3"/>
  <c r="I11" i="3"/>
  <c r="I32" i="3" s="1"/>
  <c r="E42" i="3"/>
  <c r="G105" i="3"/>
  <c r="L70" i="3"/>
  <c r="C36" i="3"/>
  <c r="C38" i="3" s="1"/>
  <c r="C12" i="3"/>
  <c r="E107" i="3"/>
  <c r="C107" i="3"/>
  <c r="E100" i="3"/>
  <c r="H8" i="3"/>
  <c r="D12" i="3"/>
  <c r="I16" i="3"/>
  <c r="J16" i="3" s="1"/>
  <c r="D107" i="3"/>
  <c r="H17" i="3"/>
  <c r="I17" i="3" s="1"/>
  <c r="F106" i="3"/>
  <c r="F60" i="3"/>
  <c r="F105" i="3" s="1"/>
  <c r="I8" i="3"/>
  <c r="J10" i="3"/>
  <c r="K10" i="3" s="1"/>
  <c r="C60" i="3"/>
  <c r="C105" i="3" s="1"/>
  <c r="C106" i="3"/>
  <c r="H55" i="3"/>
  <c r="H60" i="3" s="1"/>
  <c r="H105" i="3" s="1"/>
  <c r="I54" i="3"/>
  <c r="J54" i="3" s="1"/>
  <c r="K54" i="3" s="1"/>
  <c r="L54" i="3" s="1"/>
  <c r="L55" i="3" s="1"/>
  <c r="C18" i="3"/>
  <c r="H18" i="3" s="1"/>
  <c r="I18" i="3" s="1"/>
  <c r="J18" i="3" s="1"/>
  <c r="G107" i="3"/>
  <c r="H86" i="3"/>
  <c r="I86" i="3" s="1"/>
  <c r="J86" i="3" s="1"/>
  <c r="K86" i="3" s="1"/>
  <c r="L86" i="3" s="1"/>
  <c r="D106" i="3"/>
  <c r="I68" i="3"/>
  <c r="I37" i="3"/>
  <c r="J37" i="3" s="1"/>
  <c r="C60" i="2"/>
  <c r="C105" i="2" s="1"/>
  <c r="F18" i="2"/>
  <c r="G68" i="2"/>
  <c r="G107" i="2" s="1"/>
  <c r="D100" i="2"/>
  <c r="F100" i="2"/>
  <c r="E100" i="2"/>
  <c r="H55" i="2"/>
  <c r="E106" i="2"/>
  <c r="E60" i="2"/>
  <c r="H23" i="2"/>
  <c r="H27" i="2"/>
  <c r="C106" i="2"/>
  <c r="H9" i="2"/>
  <c r="I9" i="2" s="1"/>
  <c r="G100" i="2"/>
  <c r="H100" i="2" s="1"/>
  <c r="I100" i="2" s="1"/>
  <c r="J100" i="2" s="1"/>
  <c r="K100" i="2" s="1"/>
  <c r="L100" i="2" s="1"/>
  <c r="H15" i="2"/>
  <c r="I15" i="2" s="1"/>
  <c r="J15" i="2" s="1"/>
  <c r="I37" i="2"/>
  <c r="J37" i="2" s="1"/>
  <c r="H11" i="2"/>
  <c r="H32" i="2" s="1"/>
  <c r="C100" i="2"/>
  <c r="C102" i="2" s="1"/>
  <c r="D101" i="2" s="1"/>
  <c r="H92" i="2"/>
  <c r="I92" i="2" s="1"/>
  <c r="J92" i="2" s="1"/>
  <c r="K92" i="2" s="1"/>
  <c r="L92" i="2" s="1"/>
  <c r="I8" i="2"/>
  <c r="J8" i="2" s="1"/>
  <c r="K8" i="2" s="1"/>
  <c r="L8" i="2" s="1"/>
  <c r="G17" i="2"/>
  <c r="H17" i="2" s="1"/>
  <c r="I53" i="2"/>
  <c r="J53" i="2" s="1"/>
  <c r="K53" i="2" s="1"/>
  <c r="F107" i="2"/>
  <c r="G12" i="2"/>
  <c r="E18" i="2"/>
  <c r="H106" i="5"/>
  <c r="H60" i="5"/>
  <c r="L53" i="5"/>
  <c r="L55" i="5" s="1"/>
  <c r="C12" i="5"/>
  <c r="G60" i="5"/>
  <c r="C105" i="5"/>
  <c r="J70" i="5"/>
  <c r="G105" i="5"/>
  <c r="E36" i="5"/>
  <c r="E38" i="5" s="1"/>
  <c r="E12" i="5"/>
  <c r="I15" i="5"/>
  <c r="G33" i="5"/>
  <c r="J8" i="5"/>
  <c r="H10" i="5"/>
  <c r="I9" i="5"/>
  <c r="H17" i="5"/>
  <c r="I17" i="5"/>
  <c r="J28" i="5"/>
  <c r="K28" i="5" s="1"/>
  <c r="H23" i="5"/>
  <c r="J9" i="5"/>
  <c r="I16" i="5"/>
  <c r="J16" i="5" s="1"/>
  <c r="D106" i="5"/>
  <c r="D60" i="5"/>
  <c r="D108" i="5" s="1"/>
  <c r="F107" i="5"/>
  <c r="F105" i="5"/>
  <c r="D107" i="5"/>
  <c r="C74" i="5"/>
  <c r="C75" i="5" s="1"/>
  <c r="D72" i="5"/>
  <c r="D42" i="5"/>
  <c r="H11" i="5"/>
  <c r="I11" i="5"/>
  <c r="I32" i="5" s="1"/>
  <c r="C108" i="5"/>
  <c r="C42" i="5"/>
  <c r="F36" i="5"/>
  <c r="F38" i="5" s="1"/>
  <c r="F12" i="5"/>
  <c r="E60" i="5"/>
  <c r="E105" i="5" s="1"/>
  <c r="E106" i="5"/>
  <c r="J55" i="5"/>
  <c r="E107" i="5"/>
  <c r="C106" i="5"/>
  <c r="H68" i="5"/>
  <c r="H97" i="5"/>
  <c r="I97" i="5" s="1"/>
  <c r="J97" i="5" s="1"/>
  <c r="K97" i="5" s="1"/>
  <c r="L97" i="5" s="1"/>
  <c r="I55" i="5"/>
  <c r="I8" i="5"/>
  <c r="G42" i="2"/>
  <c r="D60" i="2"/>
  <c r="D106" i="2"/>
  <c r="D12" i="2"/>
  <c r="D36" i="2"/>
  <c r="D38" i="2" s="1"/>
  <c r="F12" i="2"/>
  <c r="F36" i="2"/>
  <c r="F38" i="2" s="1"/>
  <c r="E12" i="2"/>
  <c r="E36" i="2"/>
  <c r="E38" i="2" s="1"/>
  <c r="C12" i="2"/>
  <c r="C36" i="2"/>
  <c r="C38" i="2" s="1"/>
  <c r="G106" i="2"/>
  <c r="G60" i="2"/>
  <c r="G108" i="2" s="1"/>
  <c r="L70" i="2"/>
  <c r="J54" i="2"/>
  <c r="K54" i="2" s="1"/>
  <c r="L54" i="2" s="1"/>
  <c r="C107" i="2"/>
  <c r="I48" i="2"/>
  <c r="I52" i="2" s="1"/>
  <c r="E68" i="2"/>
  <c r="D18" i="2"/>
  <c r="F106" i="2"/>
  <c r="F60" i="2"/>
  <c r="F105" i="2" s="1"/>
  <c r="D68" i="2"/>
  <c r="C18" i="2"/>
  <c r="J48" i="2"/>
  <c r="J52" i="2" s="1"/>
  <c r="J106" i="2" s="1"/>
  <c r="H48" i="2"/>
  <c r="H52" i="2" s="1"/>
  <c r="H68" i="2"/>
  <c r="H10" i="2"/>
  <c r="I10" i="2" s="1"/>
  <c r="H16" i="2"/>
  <c r="I28" i="2"/>
  <c r="J28" i="2" s="1"/>
  <c r="K46" i="2"/>
  <c r="H18" i="4" l="1"/>
  <c r="J18" i="4" s="1"/>
  <c r="K18" i="4" s="1"/>
  <c r="J9" i="3"/>
  <c r="K9" i="3" s="1"/>
  <c r="L9" i="3" s="1"/>
  <c r="J17" i="5"/>
  <c r="K17" i="5" s="1"/>
  <c r="H5" i="5"/>
  <c r="L7" i="5"/>
  <c r="J8" i="4"/>
  <c r="L8" i="4" s="1"/>
  <c r="H32" i="4"/>
  <c r="K8" i="4"/>
  <c r="K16" i="5"/>
  <c r="L16" i="5" s="1"/>
  <c r="I18" i="4"/>
  <c r="K16" i="3"/>
  <c r="L16" i="3" s="1"/>
  <c r="I17" i="2"/>
  <c r="J17" i="2" s="1"/>
  <c r="K17" i="2" s="1"/>
  <c r="L17" i="2" s="1"/>
  <c r="H18" i="5"/>
  <c r="I18" i="5" s="1"/>
  <c r="J18" i="5" s="1"/>
  <c r="K18" i="5" s="1"/>
  <c r="L18" i="5" s="1"/>
  <c r="L10" i="3"/>
  <c r="F102" i="4"/>
  <c r="G101" i="4" s="1"/>
  <c r="K17" i="4"/>
  <c r="L17" i="4" s="1"/>
  <c r="H5" i="3"/>
  <c r="I5" i="3" s="1"/>
  <c r="D102" i="3"/>
  <c r="E101" i="3" s="1"/>
  <c r="E102" i="3" s="1"/>
  <c r="F101" i="3" s="1"/>
  <c r="F102" i="3" s="1"/>
  <c r="G101" i="3" s="1"/>
  <c r="G102" i="3" s="1"/>
  <c r="H102" i="3" s="1"/>
  <c r="I102" i="3" s="1"/>
  <c r="J102" i="3" s="1"/>
  <c r="K102" i="3" s="1"/>
  <c r="L102" i="3" s="1"/>
  <c r="J15" i="3"/>
  <c r="K15" i="3" s="1"/>
  <c r="L15" i="3" s="1"/>
  <c r="I48" i="5"/>
  <c r="I52" i="5" s="1"/>
  <c r="I106" i="5" s="1"/>
  <c r="K15" i="5"/>
  <c r="L15" i="5" s="1"/>
  <c r="K7" i="4"/>
  <c r="L7" i="4" s="1"/>
  <c r="K9" i="5"/>
  <c r="L9" i="5" s="1"/>
  <c r="E108" i="3"/>
  <c r="J55" i="4"/>
  <c r="K53" i="4"/>
  <c r="I55" i="3"/>
  <c r="I60" i="3" s="1"/>
  <c r="I105" i="3" s="1"/>
  <c r="J48" i="5"/>
  <c r="J52" i="5" s="1"/>
  <c r="J60" i="5" s="1"/>
  <c r="J11" i="5"/>
  <c r="J32" i="5" s="1"/>
  <c r="D105" i="5"/>
  <c r="K48" i="5"/>
  <c r="K52" i="5" s="1"/>
  <c r="L7" i="2"/>
  <c r="K37" i="2"/>
  <c r="L37" i="2" s="1"/>
  <c r="J28" i="4"/>
  <c r="K28" i="4" s="1"/>
  <c r="J46" i="3"/>
  <c r="K18" i="3"/>
  <c r="K6" i="5"/>
  <c r="L6" i="5" s="1"/>
  <c r="I5" i="5"/>
  <c r="H5" i="4"/>
  <c r="K6" i="2"/>
  <c r="L6" i="2"/>
  <c r="H5" i="2"/>
  <c r="O10" i="3"/>
  <c r="K6" i="3"/>
  <c r="L6" i="3" s="1"/>
  <c r="J7" i="3"/>
  <c r="J16" i="4"/>
  <c r="H105" i="4"/>
  <c r="I68" i="4"/>
  <c r="E108" i="4"/>
  <c r="E42" i="4"/>
  <c r="H12" i="4"/>
  <c r="I12" i="4" s="1"/>
  <c r="C108" i="4"/>
  <c r="C42" i="4"/>
  <c r="C72" i="4"/>
  <c r="K15" i="4"/>
  <c r="L15" i="4" s="1"/>
  <c r="H25" i="4"/>
  <c r="H29" i="4" s="1"/>
  <c r="H30" i="4" s="1"/>
  <c r="I23" i="4"/>
  <c r="D108" i="4"/>
  <c r="D42" i="4"/>
  <c r="K10" i="4"/>
  <c r="L10" i="4" s="1"/>
  <c r="I27" i="4"/>
  <c r="I48" i="4"/>
  <c r="I52" i="4" s="1"/>
  <c r="J46" i="4"/>
  <c r="H26" i="4"/>
  <c r="J11" i="4"/>
  <c r="F42" i="4"/>
  <c r="F108" i="4"/>
  <c r="J17" i="3"/>
  <c r="C108" i="3"/>
  <c r="C42" i="3"/>
  <c r="C72" i="3"/>
  <c r="J55" i="3"/>
  <c r="H32" i="3"/>
  <c r="F108" i="3"/>
  <c r="F42" i="3"/>
  <c r="J68" i="3"/>
  <c r="I106" i="3"/>
  <c r="G108" i="3"/>
  <c r="G42" i="3"/>
  <c r="J8" i="3"/>
  <c r="K46" i="3"/>
  <c r="J48" i="3"/>
  <c r="J52" i="3" s="1"/>
  <c r="J11" i="3"/>
  <c r="K8" i="3"/>
  <c r="L8" i="3" s="1"/>
  <c r="L18" i="3"/>
  <c r="K37" i="3"/>
  <c r="L37" i="3"/>
  <c r="H12" i="3"/>
  <c r="K55" i="3"/>
  <c r="H23" i="3"/>
  <c r="H27" i="3"/>
  <c r="I11" i="2"/>
  <c r="I32" i="2" s="1"/>
  <c r="H18" i="2"/>
  <c r="D102" i="2"/>
  <c r="E101" i="2" s="1"/>
  <c r="E102" i="2" s="1"/>
  <c r="F101" i="2" s="1"/>
  <c r="F102" i="2" s="1"/>
  <c r="G101" i="2" s="1"/>
  <c r="H60" i="2"/>
  <c r="H105" i="2" s="1"/>
  <c r="H106" i="2"/>
  <c r="J9" i="2"/>
  <c r="K9" i="2" s="1"/>
  <c r="I55" i="2"/>
  <c r="I60" i="2" s="1"/>
  <c r="I68" i="2"/>
  <c r="I106" i="2"/>
  <c r="E108" i="5"/>
  <c r="E42" i="5"/>
  <c r="I10" i="5"/>
  <c r="J10" i="5" s="1"/>
  <c r="K10" i="5" s="1"/>
  <c r="H105" i="5"/>
  <c r="I68" i="5"/>
  <c r="L60" i="5"/>
  <c r="L106" i="5"/>
  <c r="K27" i="5"/>
  <c r="L27" i="5" s="1"/>
  <c r="K70" i="5"/>
  <c r="L28" i="5"/>
  <c r="G36" i="5"/>
  <c r="G38" i="5" s="1"/>
  <c r="G12" i="5"/>
  <c r="H12" i="5" s="1"/>
  <c r="H25" i="5"/>
  <c r="I23" i="5"/>
  <c r="I26" i="5" s="1"/>
  <c r="H26" i="5"/>
  <c r="K60" i="5"/>
  <c r="K106" i="5"/>
  <c r="E72" i="5"/>
  <c r="D74" i="5"/>
  <c r="G102" i="5"/>
  <c r="H102" i="5" s="1"/>
  <c r="I102" i="5" s="1"/>
  <c r="J102" i="5" s="1"/>
  <c r="K102" i="5" s="1"/>
  <c r="L102" i="5" s="1"/>
  <c r="H101" i="5"/>
  <c r="I101" i="5" s="1"/>
  <c r="J101" i="5" s="1"/>
  <c r="K101" i="5" s="1"/>
  <c r="L101" i="5" s="1"/>
  <c r="F108" i="5"/>
  <c r="F42" i="5"/>
  <c r="K8" i="5"/>
  <c r="L8" i="5" s="1"/>
  <c r="H32" i="5"/>
  <c r="K11" i="5"/>
  <c r="K32" i="5" s="1"/>
  <c r="I27" i="2"/>
  <c r="K15" i="2"/>
  <c r="L15" i="2" s="1"/>
  <c r="D105" i="2"/>
  <c r="D107" i="2"/>
  <c r="G105" i="2"/>
  <c r="C72" i="2"/>
  <c r="C108" i="2"/>
  <c r="C42" i="2"/>
  <c r="J55" i="2"/>
  <c r="J60" i="2" s="1"/>
  <c r="K28" i="2"/>
  <c r="L28" i="2" s="1"/>
  <c r="L53" i="2"/>
  <c r="L55" i="2" s="1"/>
  <c r="K55" i="2"/>
  <c r="E105" i="2"/>
  <c r="E107" i="2"/>
  <c r="I23" i="2"/>
  <c r="H25" i="2"/>
  <c r="K48" i="2"/>
  <c r="K52" i="2" s="1"/>
  <c r="L46" i="2"/>
  <c r="L48" i="2" s="1"/>
  <c r="L52" i="2" s="1"/>
  <c r="I18" i="2"/>
  <c r="J18" i="2" s="1"/>
  <c r="J10" i="2"/>
  <c r="J11" i="2"/>
  <c r="F108" i="2"/>
  <c r="F42" i="2"/>
  <c r="E108" i="2"/>
  <c r="E42" i="2"/>
  <c r="D108" i="2"/>
  <c r="D42" i="2"/>
  <c r="H12" i="2"/>
  <c r="I16" i="2"/>
  <c r="J16" i="2" s="1"/>
  <c r="H26" i="2"/>
  <c r="K55" i="4" l="1"/>
  <c r="L53" i="4"/>
  <c r="L55" i="4" s="1"/>
  <c r="L10" i="5"/>
  <c r="I60" i="5"/>
  <c r="H101" i="3"/>
  <c r="I101" i="3" s="1"/>
  <c r="J101" i="3" s="1"/>
  <c r="K101" i="3" s="1"/>
  <c r="L101" i="3" s="1"/>
  <c r="J5" i="3"/>
  <c r="K5" i="3" s="1"/>
  <c r="L18" i="4"/>
  <c r="L28" i="4"/>
  <c r="L17" i="5"/>
  <c r="G102" i="4"/>
  <c r="H102" i="4" s="1"/>
  <c r="I102" i="4" s="1"/>
  <c r="J102" i="4" s="1"/>
  <c r="K102" i="4" s="1"/>
  <c r="L102" i="4" s="1"/>
  <c r="H101" i="4"/>
  <c r="I101" i="4" s="1"/>
  <c r="J101" i="4" s="1"/>
  <c r="K101" i="4" s="1"/>
  <c r="L101" i="4" s="1"/>
  <c r="J106" i="5"/>
  <c r="J5" i="5"/>
  <c r="K5" i="5"/>
  <c r="I5" i="4"/>
  <c r="J5" i="4"/>
  <c r="K5" i="4" s="1"/>
  <c r="L5" i="4" s="1"/>
  <c r="I5" i="2"/>
  <c r="J5" i="2"/>
  <c r="L5" i="3"/>
  <c r="H33" i="4"/>
  <c r="H107" i="4"/>
  <c r="K46" i="4"/>
  <c r="J48" i="4"/>
  <c r="J52" i="4" s="1"/>
  <c r="K16" i="4"/>
  <c r="L16" i="4" s="1"/>
  <c r="J32" i="4"/>
  <c r="L11" i="4"/>
  <c r="L32" i="4" s="1"/>
  <c r="K11" i="4"/>
  <c r="K32" i="4" s="1"/>
  <c r="J12" i="4"/>
  <c r="K12" i="4" s="1"/>
  <c r="L12" i="4" s="1"/>
  <c r="J68" i="4"/>
  <c r="I25" i="4"/>
  <c r="J23" i="4"/>
  <c r="I26" i="4"/>
  <c r="I60" i="4"/>
  <c r="I105" i="4" s="1"/>
  <c r="I106" i="4"/>
  <c r="C74" i="4"/>
  <c r="C75" i="4" s="1"/>
  <c r="D72" i="4"/>
  <c r="J27" i="4"/>
  <c r="C74" i="3"/>
  <c r="C75" i="3" s="1"/>
  <c r="D72" i="3"/>
  <c r="J32" i="3"/>
  <c r="K11" i="3"/>
  <c r="K32" i="3" s="1"/>
  <c r="J60" i="3"/>
  <c r="J106" i="3"/>
  <c r="L46" i="3"/>
  <c r="L48" i="3" s="1"/>
  <c r="L52" i="3" s="1"/>
  <c r="K48" i="3"/>
  <c r="K52" i="3" s="1"/>
  <c r="I27" i="3"/>
  <c r="K7" i="3"/>
  <c r="K17" i="3"/>
  <c r="L17" i="3" s="1"/>
  <c r="J105" i="3"/>
  <c r="K68" i="3"/>
  <c r="L11" i="3"/>
  <c r="L32" i="3" s="1"/>
  <c r="H25" i="3"/>
  <c r="I23" i="3"/>
  <c r="H26" i="3"/>
  <c r="I12" i="3"/>
  <c r="H101" i="2"/>
  <c r="I101" i="2" s="1"/>
  <c r="J101" i="2" s="1"/>
  <c r="K101" i="2" s="1"/>
  <c r="L101" i="2" s="1"/>
  <c r="G102" i="2"/>
  <c r="H102" i="2" s="1"/>
  <c r="I102" i="2" s="1"/>
  <c r="J102" i="2" s="1"/>
  <c r="K102" i="2" s="1"/>
  <c r="L102" i="2" s="1"/>
  <c r="L60" i="2"/>
  <c r="L106" i="2"/>
  <c r="K60" i="2"/>
  <c r="K106" i="2"/>
  <c r="L9" i="2"/>
  <c r="J68" i="2"/>
  <c r="I105" i="2"/>
  <c r="J27" i="2"/>
  <c r="I12" i="5"/>
  <c r="D75" i="5"/>
  <c r="C19" i="5"/>
  <c r="I105" i="5"/>
  <c r="J68" i="5"/>
  <c r="F72" i="5"/>
  <c r="E74" i="5"/>
  <c r="J23" i="5"/>
  <c r="I25" i="5"/>
  <c r="I29" i="5" s="1"/>
  <c r="I30" i="5" s="1"/>
  <c r="I33" i="5" s="1"/>
  <c r="H29" i="5"/>
  <c r="H30" i="5" s="1"/>
  <c r="L11" i="5"/>
  <c r="L32" i="5" s="1"/>
  <c r="G108" i="5"/>
  <c r="G42" i="5"/>
  <c r="L70" i="5"/>
  <c r="H29" i="2"/>
  <c r="H30" i="2" s="1"/>
  <c r="J32" i="2"/>
  <c r="K11" i="2"/>
  <c r="K32" i="2" s="1"/>
  <c r="D72" i="2"/>
  <c r="C74" i="2"/>
  <c r="C75" i="2" s="1"/>
  <c r="I25" i="2"/>
  <c r="J23" i="2"/>
  <c r="K18" i="2"/>
  <c r="L18" i="2" s="1"/>
  <c r="I12" i="2"/>
  <c r="I26" i="2"/>
  <c r="K10" i="2"/>
  <c r="L10" i="2" s="1"/>
  <c r="K16" i="2"/>
  <c r="L16" i="2" s="1"/>
  <c r="K5" i="2" l="1"/>
  <c r="L5" i="5"/>
  <c r="I29" i="4"/>
  <c r="I30" i="4" s="1"/>
  <c r="I29" i="2"/>
  <c r="I30" i="2" s="1"/>
  <c r="I33" i="2" s="1"/>
  <c r="I35" i="2" s="1"/>
  <c r="I36" i="2" s="1"/>
  <c r="I38" i="2" s="1"/>
  <c r="L5" i="2"/>
  <c r="H29" i="3"/>
  <c r="H30" i="3" s="1"/>
  <c r="H107" i="3" s="1"/>
  <c r="I33" i="4"/>
  <c r="I107" i="4"/>
  <c r="D74" i="4"/>
  <c r="E72" i="4"/>
  <c r="L46" i="4"/>
  <c r="L48" i="4" s="1"/>
  <c r="L52" i="4" s="1"/>
  <c r="K48" i="4"/>
  <c r="K52" i="4" s="1"/>
  <c r="J60" i="4"/>
  <c r="J105" i="4" s="1"/>
  <c r="J106" i="4"/>
  <c r="K68" i="4"/>
  <c r="H35" i="4"/>
  <c r="H36" i="4" s="1"/>
  <c r="H38" i="4" s="1"/>
  <c r="K23" i="4"/>
  <c r="J25" i="4"/>
  <c r="J26" i="4"/>
  <c r="K27" i="4"/>
  <c r="L27" i="4"/>
  <c r="J12" i="3"/>
  <c r="K12" i="3" s="1"/>
  <c r="L12" i="3" s="1"/>
  <c r="L60" i="3"/>
  <c r="L106" i="3"/>
  <c r="L68" i="3"/>
  <c r="J23" i="3"/>
  <c r="I25" i="3"/>
  <c r="I26" i="3"/>
  <c r="J27" i="3"/>
  <c r="K27" i="3" s="1"/>
  <c r="L7" i="3"/>
  <c r="E72" i="3"/>
  <c r="D74" i="3"/>
  <c r="K60" i="3"/>
  <c r="K105" i="3" s="1"/>
  <c r="K106" i="3"/>
  <c r="K68" i="2"/>
  <c r="J105" i="2"/>
  <c r="H33" i="2"/>
  <c r="H35" i="2" s="1"/>
  <c r="H107" i="2"/>
  <c r="I35" i="5"/>
  <c r="I36" i="5" s="1"/>
  <c r="I38" i="5" s="1"/>
  <c r="J12" i="5"/>
  <c r="K12" i="5" s="1"/>
  <c r="G72" i="5"/>
  <c r="F74" i="5"/>
  <c r="I107" i="5"/>
  <c r="E75" i="5"/>
  <c r="D19" i="5"/>
  <c r="J105" i="5"/>
  <c r="K68" i="5"/>
  <c r="H33" i="5"/>
  <c r="H107" i="5"/>
  <c r="K23" i="5"/>
  <c r="J25" i="5"/>
  <c r="J26" i="5"/>
  <c r="J25" i="2"/>
  <c r="K23" i="2"/>
  <c r="J26" i="2"/>
  <c r="L11" i="2"/>
  <c r="L32" i="2" s="1"/>
  <c r="J12" i="2"/>
  <c r="K12" i="2" s="1"/>
  <c r="K27" i="2"/>
  <c r="E72" i="2"/>
  <c r="D74" i="2"/>
  <c r="I107" i="2" l="1"/>
  <c r="J29" i="4"/>
  <c r="J30" i="4" s="1"/>
  <c r="J33" i="4" s="1"/>
  <c r="H33" i="3"/>
  <c r="I29" i="3"/>
  <c r="I30" i="3" s="1"/>
  <c r="I33" i="3" s="1"/>
  <c r="L23" i="4"/>
  <c r="K25" i="4"/>
  <c r="K26" i="4"/>
  <c r="K60" i="4"/>
  <c r="K105" i="4" s="1"/>
  <c r="K106" i="4"/>
  <c r="H108" i="4"/>
  <c r="H42" i="4"/>
  <c r="L60" i="4"/>
  <c r="L106" i="4"/>
  <c r="E74" i="4"/>
  <c r="F72" i="4"/>
  <c r="C19" i="4"/>
  <c r="D75" i="4"/>
  <c r="L68" i="4"/>
  <c r="I35" i="4"/>
  <c r="I36" i="4"/>
  <c r="I38" i="4" s="1"/>
  <c r="K23" i="3"/>
  <c r="J25" i="3"/>
  <c r="J26" i="3"/>
  <c r="D75" i="3"/>
  <c r="C19" i="3"/>
  <c r="F72" i="3"/>
  <c r="E74" i="3"/>
  <c r="L105" i="3"/>
  <c r="H35" i="3"/>
  <c r="H36" i="3"/>
  <c r="H38" i="3" s="1"/>
  <c r="L27" i="3"/>
  <c r="H36" i="2"/>
  <c r="H38" i="2" s="1"/>
  <c r="H42" i="2" s="1"/>
  <c r="L12" i="2"/>
  <c r="L68" i="2"/>
  <c r="L105" i="2" s="1"/>
  <c r="K105" i="2"/>
  <c r="I42" i="2"/>
  <c r="I108" i="2"/>
  <c r="E19" i="5"/>
  <c r="F75" i="5"/>
  <c r="H35" i="5"/>
  <c r="H36" i="5"/>
  <c r="H38" i="5" s="1"/>
  <c r="H72" i="5" s="1"/>
  <c r="G74" i="5"/>
  <c r="J29" i="5"/>
  <c r="J30" i="5" s="1"/>
  <c r="K105" i="5"/>
  <c r="L68" i="5"/>
  <c r="I108" i="5"/>
  <c r="I42" i="5"/>
  <c r="L23" i="5"/>
  <c r="K25" i="5"/>
  <c r="K26" i="5"/>
  <c r="L12" i="5"/>
  <c r="E74" i="2"/>
  <c r="F72" i="2"/>
  <c r="L27" i="2"/>
  <c r="K25" i="2"/>
  <c r="L23" i="2"/>
  <c r="K26" i="2"/>
  <c r="J29" i="2"/>
  <c r="J30" i="2" s="1"/>
  <c r="D75" i="2"/>
  <c r="C19" i="2"/>
  <c r="J107" i="4" l="1"/>
  <c r="I107" i="3"/>
  <c r="J35" i="4"/>
  <c r="J36" i="4"/>
  <c r="J38" i="4" s="1"/>
  <c r="G72" i="4"/>
  <c r="F74" i="4"/>
  <c r="E75" i="4"/>
  <c r="D19" i="4"/>
  <c r="I108" i="4"/>
  <c r="I42" i="4"/>
  <c r="K29" i="4"/>
  <c r="K30" i="4" s="1"/>
  <c r="L25" i="4"/>
  <c r="L26" i="4"/>
  <c r="L105" i="4"/>
  <c r="I35" i="3"/>
  <c r="I36" i="3" s="1"/>
  <c r="I38" i="3" s="1"/>
  <c r="J29" i="3"/>
  <c r="J30" i="3" s="1"/>
  <c r="H108" i="3"/>
  <c r="H42" i="3"/>
  <c r="E75" i="3"/>
  <c r="D19" i="3"/>
  <c r="L23" i="3"/>
  <c r="K25" i="3"/>
  <c r="K26" i="3"/>
  <c r="G72" i="3"/>
  <c r="F74" i="3"/>
  <c r="H108" i="2"/>
  <c r="J33" i="2"/>
  <c r="J107" i="2"/>
  <c r="L105" i="5"/>
  <c r="K29" i="5"/>
  <c r="K30" i="5" s="1"/>
  <c r="G75" i="5"/>
  <c r="F19" i="5"/>
  <c r="H42" i="5"/>
  <c r="H108" i="5"/>
  <c r="J33" i="5"/>
  <c r="J107" i="5"/>
  <c r="L25" i="5"/>
  <c r="L26" i="5"/>
  <c r="I72" i="5"/>
  <c r="H74" i="5"/>
  <c r="H75" i="5" s="1"/>
  <c r="L25" i="2"/>
  <c r="L26" i="2"/>
  <c r="K29" i="2"/>
  <c r="K30" i="2" s="1"/>
  <c r="F74" i="2"/>
  <c r="G72" i="2"/>
  <c r="D19" i="2"/>
  <c r="E75" i="2"/>
  <c r="K29" i="3" l="1"/>
  <c r="K30" i="3" s="1"/>
  <c r="K107" i="3" s="1"/>
  <c r="K33" i="4"/>
  <c r="K107" i="4"/>
  <c r="F75" i="4"/>
  <c r="E19" i="4"/>
  <c r="H72" i="4"/>
  <c r="G74" i="4"/>
  <c r="J108" i="4"/>
  <c r="J42" i="4"/>
  <c r="L29" i="4"/>
  <c r="L30" i="4" s="1"/>
  <c r="I42" i="3"/>
  <c r="I108" i="3"/>
  <c r="H72" i="3"/>
  <c r="G74" i="3"/>
  <c r="F75" i="3"/>
  <c r="E19" i="3"/>
  <c r="J33" i="3"/>
  <c r="J107" i="3"/>
  <c r="L25" i="3"/>
  <c r="L26" i="3"/>
  <c r="J35" i="2"/>
  <c r="J36" i="2" s="1"/>
  <c r="J38" i="2" s="1"/>
  <c r="K33" i="2"/>
  <c r="K35" i="2" s="1"/>
  <c r="K36" i="2" s="1"/>
  <c r="K38" i="2" s="1"/>
  <c r="K107" i="2"/>
  <c r="L29" i="5"/>
  <c r="L30" i="5" s="1"/>
  <c r="I74" i="5"/>
  <c r="I75" i="5" s="1"/>
  <c r="K33" i="5"/>
  <c r="K107" i="5"/>
  <c r="H19" i="5"/>
  <c r="I19" i="5" s="1"/>
  <c r="J35" i="5"/>
  <c r="J36" i="5" s="1"/>
  <c r="J38" i="5" s="1"/>
  <c r="L29" i="2"/>
  <c r="L30" i="2" s="1"/>
  <c r="E19" i="2"/>
  <c r="F75" i="2"/>
  <c r="G74" i="2"/>
  <c r="H72" i="2"/>
  <c r="J19" i="5" l="1"/>
  <c r="K33" i="3"/>
  <c r="K35" i="3" s="1"/>
  <c r="K36" i="3" s="1"/>
  <c r="K38" i="3" s="1"/>
  <c r="I72" i="4"/>
  <c r="H74" i="4"/>
  <c r="H75" i="4" s="1"/>
  <c r="L33" i="4"/>
  <c r="L107" i="4"/>
  <c r="K35" i="4"/>
  <c r="K36" i="4" s="1"/>
  <c r="K38" i="4" s="1"/>
  <c r="G75" i="4"/>
  <c r="F19" i="4"/>
  <c r="L29" i="3"/>
  <c r="L30" i="3" s="1"/>
  <c r="I72" i="3"/>
  <c r="H74" i="3"/>
  <c r="H75" i="3" s="1"/>
  <c r="G75" i="3"/>
  <c r="F19" i="3"/>
  <c r="H19" i="3" s="1"/>
  <c r="J35" i="3"/>
  <c r="J36" i="3" s="1"/>
  <c r="J38" i="3" s="1"/>
  <c r="K42" i="2"/>
  <c r="K108" i="2"/>
  <c r="J42" i="2"/>
  <c r="J108" i="2"/>
  <c r="L33" i="2"/>
  <c r="L35" i="2" s="1"/>
  <c r="L36" i="2" s="1"/>
  <c r="L38" i="2" s="1"/>
  <c r="L107" i="2"/>
  <c r="J108" i="5"/>
  <c r="J42" i="5"/>
  <c r="J72" i="5"/>
  <c r="K35" i="5"/>
  <c r="K36" i="5" s="1"/>
  <c r="K38" i="5" s="1"/>
  <c r="L33" i="5"/>
  <c r="L107" i="5"/>
  <c r="K19" i="5"/>
  <c r="L19" i="5" s="1"/>
  <c r="G75" i="2"/>
  <c r="F19" i="2"/>
  <c r="H19" i="2" s="1"/>
  <c r="I72" i="2"/>
  <c r="H74" i="2"/>
  <c r="H75" i="2" s="1"/>
  <c r="H19" i="4" l="1"/>
  <c r="K108" i="4"/>
  <c r="K42" i="4"/>
  <c r="L35" i="4"/>
  <c r="L36" i="4" s="1"/>
  <c r="L38" i="4" s="1"/>
  <c r="J72" i="4"/>
  <c r="I74" i="4"/>
  <c r="I75" i="4" s="1"/>
  <c r="J108" i="3"/>
  <c r="J42" i="3"/>
  <c r="K108" i="3"/>
  <c r="K42" i="3"/>
  <c r="J72" i="3"/>
  <c r="I74" i="3"/>
  <c r="I75" i="3" s="1"/>
  <c r="L33" i="3"/>
  <c r="L107" i="3"/>
  <c r="I19" i="3"/>
  <c r="K19" i="3" s="1"/>
  <c r="J19" i="3"/>
  <c r="L42" i="2"/>
  <c r="N11" i="2" s="1"/>
  <c r="L108" i="2"/>
  <c r="K108" i="5"/>
  <c r="K42" i="5"/>
  <c r="L35" i="5"/>
  <c r="L36" i="5" s="1"/>
  <c r="L38" i="5" s="1"/>
  <c r="K72" i="5"/>
  <c r="J74" i="5"/>
  <c r="J75" i="5" s="1"/>
  <c r="J72" i="2"/>
  <c r="I74" i="2"/>
  <c r="I75" i="2" s="1"/>
  <c r="I19" i="2"/>
  <c r="J19" i="2" s="1"/>
  <c r="L19" i="3" l="1"/>
  <c r="L108" i="4"/>
  <c r="L42" i="4"/>
  <c r="I19" i="4"/>
  <c r="J19" i="4" s="1"/>
  <c r="K19" i="4" s="1"/>
  <c r="K72" i="4"/>
  <c r="J74" i="4"/>
  <c r="J75" i="4" s="1"/>
  <c r="K72" i="3"/>
  <c r="J74" i="3"/>
  <c r="J75" i="3" s="1"/>
  <c r="L35" i="3"/>
  <c r="L36" i="3" s="1"/>
  <c r="L38" i="3" s="1"/>
  <c r="L108" i="5"/>
  <c r="L42" i="5"/>
  <c r="L72" i="5"/>
  <c r="L74" i="5" s="1"/>
  <c r="L75" i="5" s="1"/>
  <c r="K74" i="5"/>
  <c r="K75" i="5" s="1"/>
  <c r="K19" i="2"/>
  <c r="L19" i="2" s="1"/>
  <c r="K72" i="2"/>
  <c r="J74" i="2"/>
  <c r="J75" i="2" s="1"/>
  <c r="L19" i="4" l="1"/>
  <c r="L72" i="4"/>
  <c r="L74" i="4" s="1"/>
  <c r="L75" i="4" s="1"/>
  <c r="K74" i="4"/>
  <c r="K75" i="4" s="1"/>
  <c r="L108" i="3"/>
  <c r="L42" i="3"/>
  <c r="L72" i="3"/>
  <c r="L74" i="3" s="1"/>
  <c r="L75" i="3" s="1"/>
  <c r="K74" i="3"/>
  <c r="K75" i="3" s="1"/>
  <c r="L72" i="2"/>
  <c r="L74" i="2" s="1"/>
  <c r="L75" i="2" s="1"/>
  <c r="K74" i="2"/>
  <c r="K7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2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Restructuring, Asset Impairment, and other unusual expenses</t>
        </r>
      </text>
    </comment>
    <comment ref="A3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These can be either positive or negative for income depending on the nature of the item. Here we have used positive items that boost NI.</t>
        </r>
      </text>
    </comment>
    <comment ref="A5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buildings, land, and machinery + equipment</t>
        </r>
      </text>
    </comment>
    <comment ref="A6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Accounts payable, accrued expenses, short term debt, customer advances, and income taxes payable</t>
        </r>
      </text>
    </comment>
    <comment ref="A6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Now includes capital lease obligations based on accounting rules changes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2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Restructuring, Asset Impairment, and other unusual expenses</t>
        </r>
      </text>
    </comment>
    <comment ref="A37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These can be either positive or negative for income depending on the nature of the item. Here we have used positive items that boost NI.</t>
        </r>
      </text>
    </comment>
    <comment ref="A5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buildings, land, and machinery + equipment</t>
        </r>
      </text>
    </comment>
    <comment ref="A6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Accounts payable, accrued expenses, short term debt, customer advances, and income taxes payable</t>
        </r>
      </text>
    </comment>
    <comment ref="A65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Now includes capital lease obligations based on accounting rules changes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28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Restructuring, Asset Impairment, and other unusual expenses</t>
        </r>
      </text>
    </comment>
    <comment ref="A3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These can be either positive or negative for income depending on the nature of the item. Here we have used positive items that boost NI.</t>
        </r>
      </text>
    </comment>
    <comment ref="A53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buildings, land, and machinery + equipment</t>
        </r>
      </text>
    </comment>
    <comment ref="A6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Accounts payable, accrued expenses, short term debt, customer advances, and income taxes payable</t>
        </r>
      </text>
    </comment>
    <comment ref="A65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Now includes capital lease obligations based on accounting rules changes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2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Restructuring, Asset Impairment, and other unusual expenses</t>
        </r>
      </text>
    </comment>
    <comment ref="A3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These can be either positive or negative for income depending on the nature of the item. Here we have used positive items that boost NI.</t>
        </r>
      </text>
    </comment>
    <comment ref="A53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buildings, land, and machinery + equipment</t>
        </r>
      </text>
    </comment>
    <comment ref="A62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Includes Accounts payable, accrued expenses, short term debt, customer advances, and income taxes payable</t>
        </r>
      </text>
    </comment>
    <comment ref="A6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Now includes capital lease obligations based on accounting rules changes</t>
        </r>
      </text>
    </comment>
  </commentList>
</comments>
</file>

<file path=xl/sharedStrings.xml><?xml version="1.0" encoding="utf-8"?>
<sst xmlns="http://schemas.openxmlformats.org/spreadsheetml/2006/main" count="693" uniqueCount="122">
  <si>
    <t>Revenue</t>
  </si>
  <si>
    <t>Labor Expense</t>
  </si>
  <si>
    <t>Raw Material Expense</t>
  </si>
  <si>
    <t>Week</t>
  </si>
  <si>
    <t>Pro Forma Financial Statements</t>
  </si>
  <si>
    <t>FINANCIAL ASSUMPTIONS</t>
  </si>
  <si>
    <t>Income Statement Assumptions</t>
  </si>
  <si>
    <t xml:space="preserve"> Market Share Growth (% Change) </t>
  </si>
  <si>
    <t xml:space="preserve"> Market Growth (% Change) </t>
  </si>
  <si>
    <t xml:space="preserve"> Revenue Growth (% Change) </t>
  </si>
  <si>
    <t xml:space="preserve">Cost of Goods Sold (% of Revenue) </t>
  </si>
  <si>
    <t xml:space="preserve">SG&amp;A (% of Revenue) </t>
  </si>
  <si>
    <t xml:space="preserve"> Depreciation &amp; Amortization (% of Gross PP&amp;E) </t>
  </si>
  <si>
    <t xml:space="preserve"> Interest (% of LT Debt) </t>
  </si>
  <si>
    <t xml:space="preserve"> Tax Rate (% of Income Before Tax) </t>
  </si>
  <si>
    <t xml:space="preserve"> Balance Sheet Assumptions</t>
  </si>
  <si>
    <t>Balance Sheet CAGR</t>
  </si>
  <si>
    <t xml:space="preserve">Net Receivable (Days) </t>
  </si>
  <si>
    <t xml:space="preserve"> Inventory (Days) </t>
  </si>
  <si>
    <t xml:space="preserve"> Capital Expenditures ($000's) </t>
  </si>
  <si>
    <t xml:space="preserve"> Debt Issuance (Repayment) ($000's) </t>
  </si>
  <si>
    <t xml:space="preserve"> Equity Issued (Repaid) ($000's) </t>
  </si>
  <si>
    <t>INCOME STATEMENT</t>
  </si>
  <si>
    <t>REVENUE AND GROSS PROFIT</t>
  </si>
  <si>
    <t>Total Revenue</t>
  </si>
  <si>
    <t xml:space="preserve"> </t>
  </si>
  <si>
    <t>OPERATING EXPENSES</t>
  </si>
  <si>
    <t>COGS Expenses</t>
  </si>
  <si>
    <t>SG&amp;A Expenses</t>
  </si>
  <si>
    <t>Research &amp; Development</t>
  </si>
  <si>
    <t>Unusual Expense (Income)</t>
  </si>
  <si>
    <t>Total Operating Expense</t>
  </si>
  <si>
    <t>Operating Income</t>
  </si>
  <si>
    <t>NON-OPERATING INCOME &amp; EXPENSES</t>
  </si>
  <si>
    <t xml:space="preserve">Interest Expense </t>
  </si>
  <si>
    <t>Income Before Tax</t>
  </si>
  <si>
    <t>INCOME TAXES</t>
  </si>
  <si>
    <t>Income Tax - Total</t>
  </si>
  <si>
    <t>Income After Tax</t>
  </si>
  <si>
    <t>Total Extraordinary Items</t>
  </si>
  <si>
    <t>Net Income</t>
  </si>
  <si>
    <t>EPS RECONCILIATION</t>
  </si>
  <si>
    <t>Basic/Primary Weighted Average Shares</t>
  </si>
  <si>
    <t>Basic Normalized EPS</t>
  </si>
  <si>
    <t>BALANCE SHEET</t>
  </si>
  <si>
    <t>ASSETS</t>
  </si>
  <si>
    <t>Cash &amp; Equivalents</t>
  </si>
  <si>
    <t>Short Term Investments</t>
  </si>
  <si>
    <t>Cash and Short Term Inv</t>
  </si>
  <si>
    <t>Total Receivables, Net</t>
  </si>
  <si>
    <t>Total Inventory</t>
  </si>
  <si>
    <t>Other Current. Assets, Total</t>
  </si>
  <si>
    <t>Total Current Assets</t>
  </si>
  <si>
    <t>Prop./Plant/Equip. - Gross</t>
  </si>
  <si>
    <t>Accumulated Depreciation</t>
  </si>
  <si>
    <t>Prop./Plant/Equip. - Net</t>
  </si>
  <si>
    <t>Goodwill, Net</t>
  </si>
  <si>
    <t>Intangibles, Net</t>
  </si>
  <si>
    <t>Long Term Investments</t>
  </si>
  <si>
    <t>Other Long Term Assets</t>
  </si>
  <si>
    <t>Total Assets</t>
  </si>
  <si>
    <t>LIABILITIES</t>
  </si>
  <si>
    <t>Total Current Liabilities</t>
  </si>
  <si>
    <t>Long Term Debt</t>
  </si>
  <si>
    <t>Capital Lease Obligations</t>
  </si>
  <si>
    <t>--</t>
  </si>
  <si>
    <t>Total Long Term Debt</t>
  </si>
  <si>
    <t>Deferred Income Tax</t>
  </si>
  <si>
    <t>Other Liabilities, Total</t>
  </si>
  <si>
    <t>Total Liabilities</t>
  </si>
  <si>
    <t>SHAREHOLDER EQUITY</t>
  </si>
  <si>
    <t>Common Stock</t>
  </si>
  <si>
    <t>Additional Paid-In Capital</t>
  </si>
  <si>
    <t>Retained Earnings (Accumulated Deficit)</t>
  </si>
  <si>
    <t>Unrealized Gain (Loss)</t>
  </si>
  <si>
    <t>Total Equity</t>
  </si>
  <si>
    <t>Total Liabilities &amp; Shareholders Equity</t>
  </si>
  <si>
    <t>Total Common Shares Outstanding</t>
  </si>
  <si>
    <t>STATEMENT OF CASH FLOWS</t>
  </si>
  <si>
    <t>CASH FROM (USED BY) OPERATING ACTIVITIES</t>
  </si>
  <si>
    <t>Plus: Depreciation/Depletion</t>
  </si>
  <si>
    <t>Accounts Receivable</t>
  </si>
  <si>
    <t>Inventories</t>
  </si>
  <si>
    <t>Accounts Payable</t>
  </si>
  <si>
    <t>Changes in Working Capital</t>
  </si>
  <si>
    <t>Total Cash from Operations</t>
  </si>
  <si>
    <t>PLUS: CASH FROM (USED BY) INVESTING ACTIVITIES</t>
  </si>
  <si>
    <t>Capital Expenditures</t>
  </si>
  <si>
    <t>Acquisition of Business</t>
  </si>
  <si>
    <t>Sale/Maturity of Investment</t>
  </si>
  <si>
    <t>Purchase of Investments</t>
  </si>
  <si>
    <t>Total Cash from Investing</t>
  </si>
  <si>
    <t>PLUS: CASH FROM (USED BY) FINANCING ACTIVITIES</t>
  </si>
  <si>
    <t>Total Cash Dividends Paid</t>
  </si>
  <si>
    <t>Issuance (Retirement) of Stock, Net</t>
  </si>
  <si>
    <t>Issuance (Retirement) of Debt, Net</t>
  </si>
  <si>
    <t>Total Cash From Financing</t>
  </si>
  <si>
    <t>EQUALS: INCREASE (DECREASE) IN CASH</t>
  </si>
  <si>
    <t>Foreign Exchange Effects</t>
  </si>
  <si>
    <t>Net Change in Cash</t>
  </si>
  <si>
    <t>Net Cash - Beginning Balance / Reserved for Future Use</t>
  </si>
  <si>
    <t>Net Cash -Ending Balance /Reserved for Future Use</t>
  </si>
  <si>
    <t>RATIOS</t>
  </si>
  <si>
    <t>Debt/Assets</t>
  </si>
  <si>
    <t>Current Assets/Current Liabilities</t>
  </si>
  <si>
    <t>Debt/EBITDA</t>
  </si>
  <si>
    <t>Return on Assets</t>
  </si>
  <si>
    <t>V-Plan</t>
  </si>
  <si>
    <t>V-Historical</t>
  </si>
  <si>
    <t>Plan Growth</t>
  </si>
  <si>
    <t>23 Plan</t>
  </si>
  <si>
    <t>Revenue Growth</t>
  </si>
  <si>
    <t>COGS Expense</t>
  </si>
  <si>
    <t>KPIs</t>
  </si>
  <si>
    <t>COGS %</t>
  </si>
  <si>
    <t>Inventory Days</t>
  </si>
  <si>
    <t>Share Growth</t>
  </si>
  <si>
    <t>Market Growth</t>
  </si>
  <si>
    <t>Revenue $</t>
  </si>
  <si>
    <t>Share $</t>
  </si>
  <si>
    <t>Market $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</si>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</sst>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0" borderId="0" xfId="0" applyFont="1"/>
    <xf numFmtId="0" fontId="6" fillId="4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4" borderId="0" xfId="0" applyFont="1" applyFill="1"/>
    <xf numFmtId="164" fontId="7" fillId="4" borderId="3" xfId="1" applyNumberFormat="1" applyFont="1" applyFill="1" applyBorder="1" applyAlignment="1">
      <alignment horizontal="center"/>
    </xf>
    <xf numFmtId="164" fontId="7" fillId="4" borderId="4" xfId="1" applyNumberFormat="1" applyFont="1" applyFill="1" applyBorder="1" applyAlignment="1">
      <alignment horizontal="center"/>
    </xf>
    <xf numFmtId="164" fontId="7" fillId="4" borderId="3" xfId="2" applyNumberFormat="1" applyFont="1" applyFill="1" applyBorder="1" applyAlignment="1">
      <alignment horizontal="center"/>
    </xf>
    <xf numFmtId="164" fontId="7" fillId="4" borderId="5" xfId="1" applyNumberFormat="1" applyFont="1" applyFill="1" applyBorder="1" applyAlignment="1">
      <alignment horizontal="center"/>
    </xf>
    <xf numFmtId="164" fontId="7" fillId="4" borderId="2" xfId="1" applyNumberFormat="1" applyFont="1" applyFill="1" applyBorder="1" applyAlignment="1">
      <alignment horizontal="center"/>
    </xf>
    <xf numFmtId="164" fontId="7" fillId="4" borderId="6" xfId="2" applyNumberFormat="1" applyFont="1" applyFill="1" applyBorder="1" applyAlignment="1">
      <alignment horizontal="center"/>
    </xf>
    <xf numFmtId="164" fontId="7" fillId="4" borderId="5" xfId="2" applyNumberFormat="1" applyFont="1" applyFill="1" applyBorder="1" applyAlignment="1">
      <alignment horizontal="center"/>
    </xf>
    <xf numFmtId="10" fontId="5" fillId="4" borderId="0" xfId="0" applyNumberFormat="1" applyFont="1" applyFill="1" applyAlignment="1">
      <alignment horizontal="center"/>
    </xf>
    <xf numFmtId="10" fontId="5" fillId="4" borderId="1" xfId="0" applyNumberFormat="1" applyFont="1" applyFill="1" applyBorder="1" applyAlignment="1">
      <alignment horizontal="center"/>
    </xf>
    <xf numFmtId="164" fontId="7" fillId="4" borderId="0" xfId="2" applyNumberFormat="1" applyFont="1" applyFill="1" applyAlignment="1">
      <alignment horizontal="center"/>
    </xf>
    <xf numFmtId="0" fontId="5" fillId="4" borderId="1" xfId="0" applyFont="1" applyFill="1" applyBorder="1" applyAlignment="1">
      <alignment horizontal="center"/>
    </xf>
    <xf numFmtId="9" fontId="4" fillId="4" borderId="0" xfId="0" applyNumberFormat="1" applyFont="1" applyFill="1" applyAlignment="1">
      <alignment horizontal="center"/>
    </xf>
    <xf numFmtId="3" fontId="8" fillId="4" borderId="0" xfId="0" applyNumberFormat="1" applyFont="1" applyFill="1" applyAlignment="1">
      <alignment horizontal="center"/>
    </xf>
    <xf numFmtId="3" fontId="8" fillId="4" borderId="1" xfId="0" applyNumberFormat="1" applyFont="1" applyFill="1" applyBorder="1" applyAlignment="1">
      <alignment horizontal="center"/>
    </xf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3" fontId="8" fillId="4" borderId="5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8" fillId="4" borderId="6" xfId="0" applyNumberFormat="1" applyFont="1" applyFill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2" fillId="5" borderId="5" xfId="0" applyNumberFormat="1" applyFont="1" applyFill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7" fillId="4" borderId="1" xfId="2" applyNumberFormat="1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0" fontId="2" fillId="3" borderId="0" xfId="0" quotePrefix="1" applyFont="1" applyFill="1" applyAlignment="1">
      <alignment horizontal="center"/>
    </xf>
    <xf numFmtId="0" fontId="11" fillId="0" borderId="0" xfId="0" applyFont="1"/>
    <xf numFmtId="0" fontId="12" fillId="0" borderId="0" xfId="0" applyFont="1"/>
    <xf numFmtId="9" fontId="3" fillId="0" borderId="1" xfId="0" applyNumberFormat="1" applyFont="1" applyBorder="1"/>
    <xf numFmtId="2" fontId="3" fillId="0" borderId="2" xfId="0" applyNumberFormat="1" applyFont="1" applyBorder="1"/>
    <xf numFmtId="9" fontId="3" fillId="0" borderId="5" xfId="0" applyNumberFormat="1" applyFont="1" applyBorder="1"/>
    <xf numFmtId="10" fontId="0" fillId="0" borderId="0" xfId="0" applyNumberFormat="1"/>
    <xf numFmtId="164" fontId="0" fillId="0" borderId="0" xfId="0" applyNumberFormat="1"/>
    <xf numFmtId="3" fontId="0" fillId="0" borderId="0" xfId="0" applyNumberFormat="1"/>
    <xf numFmtId="0" fontId="13" fillId="0" borderId="0" xfId="0" quotePrefix="1" applyFont="1"/>
    <xf numFmtId="2" fontId="12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textRotation="90" readingOrder="1"/>
    </xf>
    <xf numFmtId="0" fontId="14" fillId="0" borderId="0" xfId="0" applyFont="1" applyAlignment="1">
      <alignment horizontal="center" vertical="center" textRotation="90" readingOrder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8"/>
  <sheetViews>
    <sheetView tabSelected="1" workbookViewId="0">
      <selection activeCell="N24" sqref="N24"/>
    </sheetView>
  </sheetViews>
  <sheetFormatPr defaultColWidth="8.69140625" defaultRowHeight="14.15" x14ac:dyDescent="0.35"/>
  <cols>
    <col min="1" max="1" width="44.07421875" style="13" customWidth="1"/>
    <col min="2" max="2" width="2.53515625" style="37" customWidth="1"/>
    <col min="3" max="12" width="10" style="37" customWidth="1"/>
    <col min="13" max="13" width="4.4609375" style="13" customWidth="1"/>
    <col min="14" max="16384" width="8.69140625" style="13"/>
  </cols>
  <sheetData>
    <row r="1" spans="1:19" s="4" customFormat="1" x14ac:dyDescent="0.35">
      <c r="A1" s="1" t="s">
        <v>4</v>
      </c>
      <c r="B1" s="2"/>
      <c r="C1" s="2"/>
      <c r="D1" s="2"/>
      <c r="E1" s="2"/>
      <c r="F1" s="2"/>
      <c r="G1" s="3"/>
      <c r="H1" s="2"/>
      <c r="I1" s="2"/>
      <c r="J1" s="2"/>
      <c r="K1" s="2"/>
      <c r="L1" s="2"/>
    </row>
    <row r="2" spans="1:19" s="5" customFormat="1" x14ac:dyDescent="0.35">
      <c r="B2" s="6"/>
      <c r="C2" s="7">
        <v>2019</v>
      </c>
      <c r="D2" s="7">
        <v>2020</v>
      </c>
      <c r="E2" s="7">
        <v>2021</v>
      </c>
      <c r="F2" s="7">
        <v>2022</v>
      </c>
      <c r="G2" s="7">
        <v>2023</v>
      </c>
      <c r="H2" s="7">
        <v>2024</v>
      </c>
      <c r="I2" s="7">
        <v>2025</v>
      </c>
      <c r="J2" s="7">
        <v>2026</v>
      </c>
      <c r="K2" s="8">
        <v>2027</v>
      </c>
      <c r="L2" s="7">
        <v>2028</v>
      </c>
    </row>
    <row r="3" spans="1:19" x14ac:dyDescent="0.35">
      <c r="A3" s="9" t="s">
        <v>5</v>
      </c>
      <c r="B3" s="10"/>
      <c r="C3" s="11"/>
      <c r="D3" s="11"/>
      <c r="E3" s="11"/>
      <c r="F3" s="11"/>
      <c r="G3" s="12"/>
      <c r="H3" s="11"/>
      <c r="I3" s="11"/>
      <c r="J3" s="11"/>
      <c r="K3" s="11"/>
      <c r="L3" s="11"/>
    </row>
    <row r="4" spans="1:19" x14ac:dyDescent="0.35">
      <c r="A4" s="14" t="s">
        <v>6</v>
      </c>
      <c r="B4" s="10"/>
      <c r="C4" s="11"/>
      <c r="D4" s="11"/>
      <c r="E4" s="11"/>
      <c r="F4" s="11"/>
      <c r="G4" s="15"/>
      <c r="H4" s="11"/>
      <c r="I4" s="11"/>
      <c r="J4" s="11"/>
      <c r="K4" s="11"/>
      <c r="L4" s="11"/>
      <c r="N4" s="60" t="s">
        <v>113</v>
      </c>
    </row>
    <row r="5" spans="1:19" ht="15" x14ac:dyDescent="0.35">
      <c r="A5" s="16" t="s">
        <v>7</v>
      </c>
      <c r="B5" s="10"/>
      <c r="C5" s="17">
        <v>2.4E-2</v>
      </c>
      <c r="D5" s="17">
        <f>D7-D6</f>
        <v>5.7700874091647175E-2</v>
      </c>
      <c r="E5" s="17">
        <f t="shared" ref="E5:G5" si="0">E7-E6</f>
        <v>-6.6924342808292375E-2</v>
      </c>
      <c r="F5" s="17">
        <f t="shared" si="0"/>
        <v>2.3426903920837266E-2</v>
      </c>
      <c r="G5" s="18">
        <f t="shared" si="0"/>
        <v>0.10478613662486666</v>
      </c>
      <c r="H5" s="19">
        <f>AVERAGE(D5:G5)</f>
        <v>2.9747392957264682E-2</v>
      </c>
      <c r="I5" s="19">
        <f t="shared" ref="I5:L7" si="1">AVERAGE(E5:H5)</f>
        <v>2.2759022673669058E-2</v>
      </c>
      <c r="J5" s="19">
        <f t="shared" si="1"/>
        <v>4.5179864044159419E-2</v>
      </c>
      <c r="K5" s="19">
        <f t="shared" si="1"/>
        <v>5.0618104074989949E-2</v>
      </c>
      <c r="L5" s="19">
        <f t="shared" si="1"/>
        <v>3.707609593752078E-2</v>
      </c>
      <c r="N5" s="61" t="s">
        <v>111</v>
      </c>
    </row>
    <row r="6" spans="1:19" ht="15" x14ac:dyDescent="0.35">
      <c r="A6" s="16" t="s">
        <v>8</v>
      </c>
      <c r="B6" s="10"/>
      <c r="C6" s="20">
        <v>0.03</v>
      </c>
      <c r="D6" s="20">
        <v>0.02</v>
      </c>
      <c r="E6" s="20">
        <v>4.1000000000000002E-2</v>
      </c>
      <c r="F6" s="20">
        <v>3.5999999999999997E-2</v>
      </c>
      <c r="G6" s="21">
        <v>3.7999999999999999E-2</v>
      </c>
      <c r="H6" s="22">
        <f t="shared" ref="H6" si="2">AVERAGE(D6:G6)</f>
        <v>3.3750000000000002E-2</v>
      </c>
      <c r="I6" s="23">
        <f t="shared" si="1"/>
        <v>3.7187499999999998E-2</v>
      </c>
      <c r="J6" s="23">
        <f t="shared" si="1"/>
        <v>3.6234374999999999E-2</v>
      </c>
      <c r="K6" s="23">
        <f t="shared" si="1"/>
        <v>3.6292968750000001E-2</v>
      </c>
      <c r="L6" s="23">
        <f t="shared" si="1"/>
        <v>3.5866210937500004E-2</v>
      </c>
      <c r="N6" s="61" t="s">
        <v>114</v>
      </c>
    </row>
    <row r="7" spans="1:19" ht="15" x14ac:dyDescent="0.35">
      <c r="A7" s="16" t="s">
        <v>9</v>
      </c>
      <c r="B7" s="10"/>
      <c r="C7" s="26">
        <f>C6+C5</f>
        <v>5.3999999999999999E-2</v>
      </c>
      <c r="D7" s="24">
        <f t="shared" ref="D7:E7" si="3">(D23-C23)/C23</f>
        <v>7.7700874091647179E-2</v>
      </c>
      <c r="E7" s="24">
        <f t="shared" si="3"/>
        <v>-2.592434280829237E-2</v>
      </c>
      <c r="F7" s="24">
        <f>(F23-E23)/E23</f>
        <v>5.9426903920837264E-2</v>
      </c>
      <c r="G7" s="25">
        <f>(G23-F23)/F23</f>
        <v>0.14278613662486667</v>
      </c>
      <c r="H7" s="26">
        <f>AVERAGE(D7:G7)</f>
        <v>6.3497392957264684E-2</v>
      </c>
      <c r="I7" s="26">
        <f>AVERAGE(E7:H7)</f>
        <v>5.9946522673669067E-2</v>
      </c>
      <c r="J7" s="26">
        <f>AVERAGE(F7:I7)</f>
        <v>8.1414239044159425E-2</v>
      </c>
      <c r="K7" s="26">
        <f t="shared" si="1"/>
        <v>8.6911072824989971E-2</v>
      </c>
      <c r="L7" s="26">
        <f t="shared" si="1"/>
        <v>7.294230687502079E-2</v>
      </c>
      <c r="N7" s="61" t="s">
        <v>115</v>
      </c>
    </row>
    <row r="8" spans="1:19" ht="15" x14ac:dyDescent="0.35">
      <c r="A8" s="16" t="s">
        <v>10</v>
      </c>
      <c r="B8" s="10"/>
      <c r="C8" s="24">
        <f>C25/C23</f>
        <v>0.31183996867550356</v>
      </c>
      <c r="D8" s="24">
        <f>D25/D23</f>
        <v>0.35304552254755289</v>
      </c>
      <c r="E8" s="24">
        <f>E25/E23</f>
        <v>0.34107115431028806</v>
      </c>
      <c r="F8" s="24">
        <f>F25/F23</f>
        <v>0.35477524308539832</v>
      </c>
      <c r="G8" s="25">
        <f>G25/G23</f>
        <v>0.34752627763682492</v>
      </c>
      <c r="H8" s="26">
        <f t="shared" ref="H8:H12" si="4">AVERAGE(D8:G8)</f>
        <v>0.34910454939501601</v>
      </c>
      <c r="I8" s="26">
        <f t="shared" ref="I8:L12" si="5">AVERAGE(E8:H8)</f>
        <v>0.3481193061068818</v>
      </c>
      <c r="J8" s="26">
        <f t="shared" si="5"/>
        <v>0.34988134405603022</v>
      </c>
      <c r="K8" s="26">
        <f t="shared" si="5"/>
        <v>0.34865786929868825</v>
      </c>
      <c r="L8" s="26">
        <f t="shared" si="5"/>
        <v>0.34894076721415412</v>
      </c>
    </row>
    <row r="9" spans="1:19" ht="15" x14ac:dyDescent="0.35">
      <c r="A9" s="16" t="s">
        <v>11</v>
      </c>
      <c r="B9" s="10"/>
      <c r="C9" s="24">
        <f>C26/C23</f>
        <v>0.23594716294496332</v>
      </c>
      <c r="D9" s="24">
        <f>D26/D23</f>
        <v>0.21718315879461422</v>
      </c>
      <c r="E9" s="24">
        <f>E26/E23</f>
        <v>0.21061061500318143</v>
      </c>
      <c r="F9" s="24">
        <f>F26/F23</f>
        <v>0.19310144867506809</v>
      </c>
      <c r="G9" s="25">
        <f>G26/G23</f>
        <v>0.20136824936571221</v>
      </c>
      <c r="H9" s="26">
        <f t="shared" si="4"/>
        <v>0.20556586795964399</v>
      </c>
      <c r="I9" s="26">
        <f t="shared" si="5"/>
        <v>0.20266154525090141</v>
      </c>
      <c r="J9" s="26">
        <f t="shared" si="5"/>
        <v>0.20067427781283143</v>
      </c>
      <c r="K9" s="26">
        <f t="shared" si="5"/>
        <v>0.20256748509727227</v>
      </c>
      <c r="L9" s="26">
        <f t="shared" si="5"/>
        <v>0.20286729403016229</v>
      </c>
    </row>
    <row r="10" spans="1:19" ht="15" x14ac:dyDescent="0.35">
      <c r="A10" s="16" t="s">
        <v>12</v>
      </c>
      <c r="B10" s="10"/>
      <c r="C10" s="24">
        <f>C81/C53</f>
        <v>0.18745504243993669</v>
      </c>
      <c r="D10" s="24">
        <f>D81/D53</f>
        <v>0.18421622290255743</v>
      </c>
      <c r="E10" s="24">
        <f>E81/E53</f>
        <v>0.17355068665478562</v>
      </c>
      <c r="F10" s="24">
        <f>F81/F53</f>
        <v>0.1832070628013274</v>
      </c>
      <c r="G10" s="25">
        <f>G81/G53</f>
        <v>0.17485472794506074</v>
      </c>
      <c r="H10" s="26">
        <f t="shared" si="4"/>
        <v>0.17895717507593278</v>
      </c>
      <c r="I10" s="26">
        <f t="shared" si="5"/>
        <v>0.17764241311927664</v>
      </c>
      <c r="J10" s="26">
        <f t="shared" si="5"/>
        <v>0.17866534473539938</v>
      </c>
      <c r="K10" s="26">
        <f t="shared" si="5"/>
        <v>0.17752991521891739</v>
      </c>
      <c r="L10" s="26">
        <f t="shared" si="5"/>
        <v>0.17819871203738155</v>
      </c>
      <c r="N10" s="69" t="s">
        <v>112</v>
      </c>
      <c r="O10" s="70"/>
      <c r="P10" s="70"/>
      <c r="Q10" s="70"/>
      <c r="R10" s="70"/>
      <c r="S10" s="70"/>
    </row>
    <row r="11" spans="1:19" ht="15" x14ac:dyDescent="0.35">
      <c r="A11" s="16" t="s">
        <v>13</v>
      </c>
      <c r="B11" s="10"/>
      <c r="C11" s="24">
        <f>C32/C63</f>
        <v>2.8917413417292322E-2</v>
      </c>
      <c r="D11" s="24">
        <f>D32/D63</f>
        <v>2.8085443037974684E-2</v>
      </c>
      <c r="E11" s="24">
        <f>E32/E63</f>
        <v>3.0648223487930566E-2</v>
      </c>
      <c r="F11" s="24">
        <f>F32/F63</f>
        <v>2.9208786297372259E-2</v>
      </c>
      <c r="G11" s="25">
        <f>G32/G63</f>
        <v>3.7831178538800143E-2</v>
      </c>
      <c r="H11" s="26">
        <f t="shared" si="4"/>
        <v>3.1443407840519411E-2</v>
      </c>
      <c r="I11" s="26">
        <f t="shared" si="5"/>
        <v>3.2282899041155597E-2</v>
      </c>
      <c r="J11" s="26">
        <f t="shared" si="5"/>
        <v>3.2691567929461852E-2</v>
      </c>
      <c r="K11" s="26">
        <f t="shared" si="5"/>
        <v>3.3562263337484251E-2</v>
      </c>
      <c r="L11" s="26">
        <f t="shared" si="5"/>
        <v>3.2495034537155278E-2</v>
      </c>
      <c r="N11" s="63">
        <f>L42</f>
        <v>4.7660138163934702</v>
      </c>
      <c r="O11" s="64">
        <v>0.3</v>
      </c>
      <c r="P11" s="64">
        <v>0.35</v>
      </c>
      <c r="Q11" s="64">
        <v>0.4</v>
      </c>
      <c r="R11" s="64">
        <v>0.45</v>
      </c>
      <c r="S11" s="64">
        <v>0.5</v>
      </c>
    </row>
    <row r="12" spans="1:19" ht="15" x14ac:dyDescent="0.35">
      <c r="A12" s="16" t="s">
        <v>14</v>
      </c>
      <c r="B12" s="10"/>
      <c r="C12" s="24">
        <f>C35/C33</f>
        <v>0.21237433471318745</v>
      </c>
      <c r="D12" s="24">
        <f>D35/D33</f>
        <v>0.36715706227830436</v>
      </c>
      <c r="E12" s="24">
        <f>E35/E33</f>
        <v>0.19463420219058886</v>
      </c>
      <c r="F12" s="24">
        <f>F35/F33</f>
        <v>0.16494691191864813</v>
      </c>
      <c r="G12" s="25">
        <f>G35/G33</f>
        <v>0.19217423632195305</v>
      </c>
      <c r="H12" s="26">
        <f t="shared" si="4"/>
        <v>0.2297281031773736</v>
      </c>
      <c r="I12" s="26">
        <f t="shared" si="5"/>
        <v>0.19537086340214091</v>
      </c>
      <c r="J12" s="26">
        <f t="shared" si="5"/>
        <v>0.19555502870502892</v>
      </c>
      <c r="K12" s="26">
        <f t="shared" si="5"/>
        <v>0.20320705790162413</v>
      </c>
      <c r="L12" s="26">
        <f t="shared" si="5"/>
        <v>0.20596526329654191</v>
      </c>
      <c r="M12" s="71" t="s">
        <v>111</v>
      </c>
      <c r="N12" s="62">
        <v>0.01</v>
      </c>
    </row>
    <row r="13" spans="1:19" x14ac:dyDescent="0.35">
      <c r="A13" s="14" t="s">
        <v>15</v>
      </c>
      <c r="B13" s="10"/>
      <c r="C13" s="10"/>
      <c r="D13" s="10"/>
      <c r="E13" s="10"/>
      <c r="F13" s="10"/>
      <c r="G13" s="27"/>
      <c r="H13" s="11"/>
      <c r="I13" s="11"/>
      <c r="J13" s="11"/>
      <c r="K13" s="11"/>
      <c r="L13" s="11"/>
      <c r="M13" s="72"/>
      <c r="N13" s="62">
        <v>0.02</v>
      </c>
    </row>
    <row r="14" spans="1:19" x14ac:dyDescent="0.35">
      <c r="A14" s="14" t="s">
        <v>16</v>
      </c>
      <c r="B14" s="10"/>
      <c r="C14" s="10"/>
      <c r="D14" s="10"/>
      <c r="E14" s="10"/>
      <c r="F14" s="10"/>
      <c r="G14" s="27"/>
      <c r="H14" s="28">
        <v>0.05</v>
      </c>
      <c r="I14" s="11"/>
      <c r="J14" s="11"/>
      <c r="K14" s="11"/>
      <c r="L14" s="11"/>
      <c r="M14" s="72"/>
      <c r="N14" s="62">
        <v>0.03</v>
      </c>
    </row>
    <row r="15" spans="1:19" ht="15" x14ac:dyDescent="0.35">
      <c r="A15" s="16" t="s">
        <v>17</v>
      </c>
      <c r="B15" s="10"/>
      <c r="C15" s="29">
        <f>C49/C23*365</f>
        <v>82.152637822026179</v>
      </c>
      <c r="D15" s="29">
        <f>D49/D23*365</f>
        <v>69.887475956400948</v>
      </c>
      <c r="E15" s="29">
        <f>E49/E23*365</f>
        <v>73.184994624481646</v>
      </c>
      <c r="F15" s="29">
        <f>F49/F23*365</f>
        <v>84.780265297035342</v>
      </c>
      <c r="G15" s="30">
        <f>G49/G23*365</f>
        <v>87.582140268213124</v>
      </c>
      <c r="H15" s="29">
        <f t="shared" ref="H15:L19" si="6">AVERAGE(C15:G15)</f>
        <v>79.517502793631451</v>
      </c>
      <c r="I15" s="29">
        <f t="shared" si="6"/>
        <v>78.990475787952505</v>
      </c>
      <c r="J15" s="29">
        <f t="shared" si="6"/>
        <v>80.811075754262816</v>
      </c>
      <c r="K15" s="29">
        <f t="shared" si="6"/>
        <v>82.336291980219045</v>
      </c>
      <c r="L15" s="29">
        <f t="shared" si="6"/>
        <v>81.847497316855794</v>
      </c>
      <c r="M15" s="72"/>
      <c r="N15" s="62">
        <v>0.04</v>
      </c>
    </row>
    <row r="16" spans="1:19" ht="15" x14ac:dyDescent="0.35">
      <c r="A16" s="16" t="s">
        <v>18</v>
      </c>
      <c r="B16" s="10"/>
      <c r="C16" s="29">
        <f>C50/C25*365</f>
        <v>35.855676194696805</v>
      </c>
      <c r="D16" s="29">
        <f>D50/D25*365</f>
        <v>32.06096010654398</v>
      </c>
      <c r="E16" s="29">
        <f>E50/E25*365</f>
        <v>26.426986169186232</v>
      </c>
      <c r="F16" s="29">
        <f>F50/F25*365</f>
        <v>23.23531128688596</v>
      </c>
      <c r="G16" s="30">
        <f>G50/G25*365</f>
        <v>25.333872187312593</v>
      </c>
      <c r="H16" s="29">
        <f t="shared" si="6"/>
        <v>28.582561188925116</v>
      </c>
      <c r="I16" s="29">
        <f t="shared" si="6"/>
        <v>27.127938187770773</v>
      </c>
      <c r="J16" s="29">
        <f t="shared" si="6"/>
        <v>26.141333804016135</v>
      </c>
      <c r="K16" s="29">
        <f t="shared" si="6"/>
        <v>26.084203330982113</v>
      </c>
      <c r="L16" s="29">
        <f t="shared" si="6"/>
        <v>26.653981739801349</v>
      </c>
      <c r="M16" s="72"/>
      <c r="N16" s="62">
        <v>0.05</v>
      </c>
    </row>
    <row r="17" spans="1:14" ht="15" x14ac:dyDescent="0.35">
      <c r="A17" s="16" t="s">
        <v>19</v>
      </c>
      <c r="B17" s="10"/>
      <c r="C17" s="29">
        <f>D53-C53</f>
        <v>4533</v>
      </c>
      <c r="D17" s="29">
        <f>E53-D53</f>
        <v>5819</v>
      </c>
      <c r="E17" s="29">
        <f>F53-E53</f>
        <v>9757</v>
      </c>
      <c r="F17" s="29">
        <f>G53-F53</f>
        <v>10770</v>
      </c>
      <c r="G17" s="30">
        <f>H53-G53</f>
        <v>0</v>
      </c>
      <c r="H17" s="29">
        <f t="shared" si="6"/>
        <v>6175.8</v>
      </c>
      <c r="I17" s="29">
        <f t="shared" si="6"/>
        <v>6504.36</v>
      </c>
      <c r="J17" s="29">
        <f t="shared" si="6"/>
        <v>6641.4319999999989</v>
      </c>
      <c r="K17" s="29">
        <f t="shared" si="6"/>
        <v>6018.3183999999992</v>
      </c>
      <c r="L17" s="29">
        <f t="shared" si="6"/>
        <v>5067.9820799999998</v>
      </c>
      <c r="M17" s="72"/>
      <c r="N17" s="62">
        <v>0.06</v>
      </c>
    </row>
    <row r="18" spans="1:14" ht="15" x14ac:dyDescent="0.35">
      <c r="A18" s="16" t="s">
        <v>20</v>
      </c>
      <c r="B18" s="10"/>
      <c r="C18" s="29">
        <f>D65-C65</f>
        <v>7163</v>
      </c>
      <c r="D18" s="29">
        <f>E65-D65</f>
        <v>13510</v>
      </c>
      <c r="E18" s="29">
        <f>F65-E65</f>
        <v>37180</v>
      </c>
      <c r="F18" s="29">
        <f>G65-F65</f>
        <v>-2131</v>
      </c>
      <c r="G18" s="30"/>
      <c r="H18" s="29">
        <f t="shared" si="6"/>
        <v>13930.5</v>
      </c>
      <c r="I18" s="29">
        <f t="shared" si="6"/>
        <v>15622.375</v>
      </c>
      <c r="J18" s="29">
        <f t="shared" si="6"/>
        <v>16150.46875</v>
      </c>
      <c r="K18" s="29">
        <f t="shared" si="6"/>
        <v>10893.0859375</v>
      </c>
      <c r="L18" s="29">
        <f t="shared" si="6"/>
        <v>14149.107421875</v>
      </c>
      <c r="M18" s="72"/>
      <c r="N18" s="62">
        <v>7.0000000000000007E-2</v>
      </c>
    </row>
    <row r="19" spans="1:14" ht="15" x14ac:dyDescent="0.35">
      <c r="A19" s="31" t="s">
        <v>21</v>
      </c>
      <c r="B19" s="32"/>
      <c r="C19" s="33">
        <f>D74-C74</f>
        <v>838</v>
      </c>
      <c r="D19" s="33">
        <f>E74-D74</f>
        <v>9682</v>
      </c>
      <c r="E19" s="33">
        <f>F74-E74</f>
        <v>10612</v>
      </c>
      <c r="F19" s="33">
        <f>G74-F74</f>
        <v>12667</v>
      </c>
      <c r="G19" s="34"/>
      <c r="H19" s="35">
        <f t="shared" si="6"/>
        <v>8449.75</v>
      </c>
      <c r="I19" s="33">
        <f t="shared" si="6"/>
        <v>10352.6875</v>
      </c>
      <c r="J19" s="33">
        <f t="shared" si="6"/>
        <v>10520.359375</v>
      </c>
      <c r="K19" s="33">
        <f t="shared" si="6"/>
        <v>10497.44921875</v>
      </c>
      <c r="L19" s="33">
        <f t="shared" si="6"/>
        <v>9955.0615234375</v>
      </c>
      <c r="M19" s="72"/>
      <c r="N19" s="62">
        <v>0.08</v>
      </c>
    </row>
    <row r="20" spans="1:14" x14ac:dyDescent="0.35">
      <c r="A20" s="16"/>
      <c r="B20" s="10"/>
      <c r="C20" s="11"/>
      <c r="D20" s="11"/>
      <c r="E20" s="11"/>
      <c r="F20" s="11"/>
      <c r="G20" s="12"/>
      <c r="H20" s="11"/>
      <c r="I20" s="11"/>
      <c r="J20" s="11"/>
      <c r="K20" s="11"/>
      <c r="L20" s="11"/>
    </row>
    <row r="21" spans="1:14" x14ac:dyDescent="0.35">
      <c r="A21" s="36" t="s">
        <v>22</v>
      </c>
      <c r="G21" s="38"/>
    </row>
    <row r="22" spans="1:14" x14ac:dyDescent="0.35">
      <c r="A22" s="13" t="s">
        <v>23</v>
      </c>
      <c r="G22" s="38"/>
    </row>
    <row r="23" spans="1:14" x14ac:dyDescent="0.35">
      <c r="A23" s="13" t="s">
        <v>24</v>
      </c>
      <c r="B23" s="37" t="s">
        <v>25</v>
      </c>
      <c r="C23" s="39">
        <v>86833</v>
      </c>
      <c r="D23" s="39">
        <v>93580</v>
      </c>
      <c r="E23" s="39">
        <v>91154</v>
      </c>
      <c r="F23" s="39">
        <v>96571</v>
      </c>
      <c r="G23" s="40">
        <v>110360</v>
      </c>
      <c r="H23" s="39">
        <f>G23*(1+H7)</f>
        <v>117367.57228676372</v>
      </c>
      <c r="I23" s="39">
        <f>H23*(1+I7)</f>
        <v>124403.35012000569</v>
      </c>
      <c r="J23" s="39">
        <f>I23*(1+J7)</f>
        <v>134531.5542045701</v>
      </c>
      <c r="K23" s="39">
        <f>J23*(1+K7)</f>
        <v>146223.83590930258</v>
      </c>
      <c r="L23" s="39">
        <f>K23*(1+L7)</f>
        <v>156889.73982064161</v>
      </c>
    </row>
    <row r="24" spans="1:14" x14ac:dyDescent="0.35">
      <c r="A24" s="13" t="s">
        <v>26</v>
      </c>
      <c r="G24" s="38"/>
      <c r="H24" s="39"/>
      <c r="I24" s="39"/>
      <c r="J24" s="39"/>
      <c r="K24" s="39"/>
      <c r="L24" s="39"/>
    </row>
    <row r="25" spans="1:14" x14ac:dyDescent="0.35">
      <c r="A25" s="13" t="s">
        <v>27</v>
      </c>
      <c r="B25" s="37" t="s">
        <v>25</v>
      </c>
      <c r="C25" s="39">
        <v>27078</v>
      </c>
      <c r="D25" s="39">
        <v>33038</v>
      </c>
      <c r="E25" s="39">
        <v>31090</v>
      </c>
      <c r="F25" s="39">
        <v>34261</v>
      </c>
      <c r="G25" s="40">
        <v>38353</v>
      </c>
      <c r="H25" s="39">
        <f>H23*H8</f>
        <v>40973.553436757618</v>
      </c>
      <c r="I25" s="39">
        <f>I23*I8</f>
        <v>43307.207921147856</v>
      </c>
      <c r="J25" s="39">
        <f>J23*J8</f>
        <v>47070.081003041669</v>
      </c>
      <c r="K25" s="39">
        <f>K23*K8</f>
        <v>50982.091068818459</v>
      </c>
      <c r="L25" s="39">
        <f>L23*L8</f>
        <v>54745.226181043712</v>
      </c>
    </row>
    <row r="26" spans="1:14" x14ac:dyDescent="0.35">
      <c r="A26" s="13" t="s">
        <v>28</v>
      </c>
      <c r="B26" s="37" t="s">
        <v>25</v>
      </c>
      <c r="C26" s="39">
        <v>20488</v>
      </c>
      <c r="D26" s="39">
        <v>20324</v>
      </c>
      <c r="E26" s="39">
        <v>19198</v>
      </c>
      <c r="F26" s="39">
        <v>18648</v>
      </c>
      <c r="G26" s="40">
        <v>22223</v>
      </c>
      <c r="H26" s="39">
        <f>H9*H23</f>
        <v>24126.766867444843</v>
      </c>
      <c r="I26" s="39">
        <f>I9*I23</f>
        <v>25211.775169709264</v>
      </c>
      <c r="J26" s="39">
        <f>J9*J23</f>
        <v>26997.022483039891</v>
      </c>
      <c r="K26" s="39">
        <f>K9*K23</f>
        <v>29620.194701423636</v>
      </c>
      <c r="L26" s="39">
        <f>L9*L23</f>
        <v>31827.796978509763</v>
      </c>
    </row>
    <row r="27" spans="1:14" x14ac:dyDescent="0.35">
      <c r="A27" s="13" t="s">
        <v>29</v>
      </c>
      <c r="B27" s="37" t="s">
        <v>25</v>
      </c>
      <c r="C27" s="39">
        <v>11381</v>
      </c>
      <c r="D27" s="39">
        <v>12046</v>
      </c>
      <c r="E27" s="39">
        <v>11988</v>
      </c>
      <c r="F27" s="39">
        <v>12292</v>
      </c>
      <c r="G27" s="40">
        <v>14726</v>
      </c>
      <c r="H27" s="39">
        <f>(1+H7)*G27</f>
        <v>15661.062608688679</v>
      </c>
      <c r="I27" s="39">
        <f>(1+I7)*H27</f>
        <v>16599.888853454184</v>
      </c>
      <c r="J27" s="39">
        <f>(1+J7)*I27</f>
        <v>17951.35617267578</v>
      </c>
      <c r="K27" s="39">
        <f>(1+K7)*J27</f>
        <v>19511.527796306538</v>
      </c>
      <c r="L27" s="39">
        <f>(1+L7)*K27</f>
        <v>20934.743644425227</v>
      </c>
    </row>
    <row r="28" spans="1:14" x14ac:dyDescent="0.35">
      <c r="A28" s="13" t="s">
        <v>30</v>
      </c>
      <c r="B28" s="37" t="s">
        <v>25</v>
      </c>
      <c r="C28" s="37">
        <v>233</v>
      </c>
      <c r="D28" s="39">
        <v>10194</v>
      </c>
      <c r="E28" s="39">
        <v>1432</v>
      </c>
      <c r="F28" s="39">
        <v>2400</v>
      </c>
      <c r="G28" s="38">
        <v>47</v>
      </c>
      <c r="H28" s="39">
        <f>AVERAGE(E28:G28)</f>
        <v>1293</v>
      </c>
      <c r="I28" s="39">
        <f>AVERAGE(F28:H28)</f>
        <v>1246.6666666666667</v>
      </c>
      <c r="J28" s="39">
        <f>AVERAGE(G28:I28)</f>
        <v>862.22222222222229</v>
      </c>
      <c r="K28" s="39">
        <f>AVERAGE(H28:J28)</f>
        <v>1133.962962962963</v>
      </c>
      <c r="L28" s="39">
        <f>AVERAGE(I28:K28)</f>
        <v>1080.9506172839508</v>
      </c>
    </row>
    <row r="29" spans="1:14" x14ac:dyDescent="0.35">
      <c r="A29" s="13" t="s">
        <v>31</v>
      </c>
      <c r="B29" s="37" t="s">
        <v>25</v>
      </c>
      <c r="C29" s="39">
        <f>SUM(C25:C27)</f>
        <v>58947</v>
      </c>
      <c r="D29" s="39">
        <f t="shared" ref="D29:L29" si="7">SUM(D25:D27)</f>
        <v>65408</v>
      </c>
      <c r="E29" s="39">
        <f t="shared" si="7"/>
        <v>62276</v>
      </c>
      <c r="F29" s="39">
        <f t="shared" si="7"/>
        <v>65201</v>
      </c>
      <c r="G29" s="40">
        <f t="shared" si="7"/>
        <v>75302</v>
      </c>
      <c r="H29" s="39">
        <f t="shared" si="7"/>
        <v>80761.382912891146</v>
      </c>
      <c r="I29" s="39">
        <f t="shared" si="7"/>
        <v>85118.871944311308</v>
      </c>
      <c r="J29" s="39">
        <f t="shared" si="7"/>
        <v>92018.459658757332</v>
      </c>
      <c r="K29" s="39">
        <f t="shared" si="7"/>
        <v>100113.81356654863</v>
      </c>
      <c r="L29" s="39">
        <f t="shared" si="7"/>
        <v>107507.76680397869</v>
      </c>
    </row>
    <row r="30" spans="1:14" x14ac:dyDescent="0.35">
      <c r="A30" s="13" t="s">
        <v>32</v>
      </c>
      <c r="B30" s="37" t="s">
        <v>25</v>
      </c>
      <c r="C30" s="39">
        <f t="shared" ref="C30:L30" si="8">C23-C28-C29</f>
        <v>27653</v>
      </c>
      <c r="D30" s="39">
        <f t="shared" si="8"/>
        <v>17978</v>
      </c>
      <c r="E30" s="39">
        <f t="shared" si="8"/>
        <v>27446</v>
      </c>
      <c r="F30" s="39">
        <f t="shared" si="8"/>
        <v>28970</v>
      </c>
      <c r="G30" s="40">
        <f t="shared" si="8"/>
        <v>35011</v>
      </c>
      <c r="H30" s="39">
        <f t="shared" si="8"/>
        <v>35313.189373872578</v>
      </c>
      <c r="I30" s="39">
        <f t="shared" si="8"/>
        <v>38037.811509027713</v>
      </c>
      <c r="J30" s="39">
        <f t="shared" si="8"/>
        <v>41650.872323590549</v>
      </c>
      <c r="K30" s="39">
        <f t="shared" si="8"/>
        <v>44976.059379790997</v>
      </c>
      <c r="L30" s="39">
        <f t="shared" si="8"/>
        <v>48301.022399378955</v>
      </c>
    </row>
    <row r="31" spans="1:14" x14ac:dyDescent="0.35">
      <c r="A31" s="13" t="s">
        <v>33</v>
      </c>
      <c r="G31" s="38"/>
      <c r="H31" s="39"/>
      <c r="I31" s="39"/>
      <c r="J31" s="39"/>
      <c r="K31" s="39"/>
      <c r="L31" s="39"/>
    </row>
    <row r="32" spans="1:14" x14ac:dyDescent="0.35">
      <c r="A32" s="13" t="s">
        <v>34</v>
      </c>
      <c r="B32" s="37" t="s">
        <v>25</v>
      </c>
      <c r="C32" s="37">
        <v>597</v>
      </c>
      <c r="D32" s="37">
        <v>781</v>
      </c>
      <c r="E32" s="39">
        <v>1243</v>
      </c>
      <c r="F32" s="39">
        <v>2222</v>
      </c>
      <c r="G32" s="40">
        <v>2733</v>
      </c>
      <c r="H32" s="39">
        <f>H11*H63</f>
        <v>2271.5346692148032</v>
      </c>
      <c r="I32" s="39">
        <f>I11*I63</f>
        <v>2332.1811925311627</v>
      </c>
      <c r="J32" s="39">
        <f>J11*J63</f>
        <v>2361.7042503601833</v>
      </c>
      <c r="K32" s="39">
        <f>K11*K63</f>
        <v>2424.6050280265372</v>
      </c>
      <c r="L32" s="39">
        <f>L11*L63</f>
        <v>2347.5062850331715</v>
      </c>
    </row>
    <row r="33" spans="1:12" x14ac:dyDescent="0.35">
      <c r="A33" s="13" t="s">
        <v>35</v>
      </c>
      <c r="B33" s="37" t="s">
        <v>25</v>
      </c>
      <c r="C33" s="39">
        <f t="shared" ref="C33:L33" si="9">C30-C32</f>
        <v>27056</v>
      </c>
      <c r="D33" s="39">
        <f t="shared" si="9"/>
        <v>17197</v>
      </c>
      <c r="E33" s="39">
        <f t="shared" si="9"/>
        <v>26203</v>
      </c>
      <c r="F33" s="39">
        <f t="shared" si="9"/>
        <v>26748</v>
      </c>
      <c r="G33" s="40">
        <f t="shared" si="9"/>
        <v>32278</v>
      </c>
      <c r="H33" s="39">
        <f t="shared" si="9"/>
        <v>33041.654704657776</v>
      </c>
      <c r="I33" s="39">
        <f t="shared" si="9"/>
        <v>35705.63031649655</v>
      </c>
      <c r="J33" s="39">
        <f t="shared" si="9"/>
        <v>39289.168073230365</v>
      </c>
      <c r="K33" s="39">
        <f t="shared" si="9"/>
        <v>42551.454351764463</v>
      </c>
      <c r="L33" s="39">
        <f t="shared" si="9"/>
        <v>45953.516114345781</v>
      </c>
    </row>
    <row r="34" spans="1:12" x14ac:dyDescent="0.35">
      <c r="A34" s="13" t="s">
        <v>36</v>
      </c>
      <c r="G34" s="38"/>
      <c r="H34" s="39"/>
      <c r="I34" s="39"/>
      <c r="J34" s="39"/>
      <c r="K34" s="39"/>
      <c r="L34" s="39"/>
    </row>
    <row r="35" spans="1:12" x14ac:dyDescent="0.35">
      <c r="A35" s="13" t="s">
        <v>37</v>
      </c>
      <c r="B35" s="37" t="s">
        <v>25</v>
      </c>
      <c r="C35" s="39">
        <v>5746</v>
      </c>
      <c r="D35" s="39">
        <v>6314</v>
      </c>
      <c r="E35" s="39">
        <v>5100</v>
      </c>
      <c r="F35" s="39">
        <v>4412</v>
      </c>
      <c r="G35" s="40">
        <v>6203</v>
      </c>
      <c r="H35" s="39">
        <f>H33*H12</f>
        <v>7590.5966611427739</v>
      </c>
      <c r="I35" s="39">
        <f>I33*I12</f>
        <v>6975.8398232515892</v>
      </c>
      <c r="J35" s="39">
        <f>J33*J12</f>
        <v>7683.1943903572692</v>
      </c>
      <c r="K35" s="39">
        <f>K33*K12</f>
        <v>8646.7558482573168</v>
      </c>
      <c r="L35" s="39">
        <f>L33*L12</f>
        <v>9464.8280458931094</v>
      </c>
    </row>
    <row r="36" spans="1:12" x14ac:dyDescent="0.35">
      <c r="A36" s="13" t="s">
        <v>38</v>
      </c>
      <c r="B36" s="37" t="s">
        <v>25</v>
      </c>
      <c r="C36" s="39">
        <f t="shared" ref="C36:L36" si="10">C33-C35</f>
        <v>21310</v>
      </c>
      <c r="D36" s="39">
        <f t="shared" si="10"/>
        <v>10883</v>
      </c>
      <c r="E36" s="39">
        <f t="shared" si="10"/>
        <v>21103</v>
      </c>
      <c r="F36" s="39">
        <f t="shared" si="10"/>
        <v>22336</v>
      </c>
      <c r="G36" s="40">
        <f t="shared" si="10"/>
        <v>26075</v>
      </c>
      <c r="H36" s="39">
        <f t="shared" si="10"/>
        <v>25451.058043515004</v>
      </c>
      <c r="I36" s="39">
        <f t="shared" si="10"/>
        <v>28729.79049324496</v>
      </c>
      <c r="J36" s="39">
        <f t="shared" si="10"/>
        <v>31605.973682873097</v>
      </c>
      <c r="K36" s="39">
        <f t="shared" si="10"/>
        <v>33904.698503507148</v>
      </c>
      <c r="L36" s="39">
        <f t="shared" si="10"/>
        <v>36488.68806845267</v>
      </c>
    </row>
    <row r="37" spans="1:12" x14ac:dyDescent="0.35">
      <c r="A37" s="13" t="s">
        <v>39</v>
      </c>
      <c r="B37" s="37" t="s">
        <v>25</v>
      </c>
      <c r="C37" s="37">
        <v>100</v>
      </c>
      <c r="D37" s="37">
        <v>100</v>
      </c>
      <c r="E37" s="37">
        <v>100</v>
      </c>
      <c r="F37" s="37">
        <v>100</v>
      </c>
      <c r="G37" s="38">
        <v>100</v>
      </c>
      <c r="H37" s="39">
        <f>AVERAGE(E37:G37)</f>
        <v>100</v>
      </c>
      <c r="I37" s="39">
        <f>AVERAGE(F37:H37)</f>
        <v>100</v>
      </c>
      <c r="J37" s="39">
        <f>AVERAGE(G37:I37)</f>
        <v>100</v>
      </c>
      <c r="K37" s="39">
        <f>AVERAGE(H37:J37)</f>
        <v>100</v>
      </c>
      <c r="L37" s="39">
        <f>AVERAGE(I37:K37)</f>
        <v>100</v>
      </c>
    </row>
    <row r="38" spans="1:12" x14ac:dyDescent="0.35">
      <c r="A38" s="13" t="s">
        <v>40</v>
      </c>
      <c r="B38" s="37" t="s">
        <v>25</v>
      </c>
      <c r="C38" s="39">
        <f t="shared" ref="C38:L38" si="11">C36+C37</f>
        <v>21410</v>
      </c>
      <c r="D38" s="39">
        <f t="shared" si="11"/>
        <v>10983</v>
      </c>
      <c r="E38" s="39">
        <f t="shared" si="11"/>
        <v>21203</v>
      </c>
      <c r="F38" s="39">
        <f t="shared" si="11"/>
        <v>22436</v>
      </c>
      <c r="G38" s="40">
        <f t="shared" si="11"/>
        <v>26175</v>
      </c>
      <c r="H38" s="39">
        <f t="shared" si="11"/>
        <v>25551.058043515004</v>
      </c>
      <c r="I38" s="39">
        <f t="shared" si="11"/>
        <v>28829.79049324496</v>
      </c>
      <c r="J38" s="39">
        <f t="shared" si="11"/>
        <v>31705.973682873097</v>
      </c>
      <c r="K38" s="39">
        <f t="shared" si="11"/>
        <v>34004.698503507148</v>
      </c>
      <c r="L38" s="39">
        <f t="shared" si="11"/>
        <v>36588.68806845267</v>
      </c>
    </row>
    <row r="39" spans="1:12" x14ac:dyDescent="0.35">
      <c r="A39" s="13" t="s">
        <v>41</v>
      </c>
      <c r="G39" s="38"/>
      <c r="H39" s="39"/>
      <c r="I39" s="39"/>
      <c r="J39" s="39"/>
      <c r="K39" s="39"/>
      <c r="L39" s="39"/>
    </row>
    <row r="40" spans="1:12" x14ac:dyDescent="0.35">
      <c r="A40" s="13" t="s">
        <v>42</v>
      </c>
      <c r="B40" s="37" t="s">
        <v>25</v>
      </c>
      <c r="C40" s="39">
        <f>C76</f>
        <v>8239</v>
      </c>
      <c r="D40" s="39">
        <f>D76</f>
        <v>8027</v>
      </c>
      <c r="E40" s="39">
        <f>E76</f>
        <v>7808</v>
      </c>
      <c r="F40" s="39">
        <f>F76</f>
        <v>7708</v>
      </c>
      <c r="G40" s="40">
        <f>G76</f>
        <v>7677</v>
      </c>
      <c r="H40" s="39">
        <f>G40</f>
        <v>7677</v>
      </c>
      <c r="I40" s="39">
        <f>H40</f>
        <v>7677</v>
      </c>
      <c r="J40" s="39">
        <f>I40</f>
        <v>7677</v>
      </c>
      <c r="K40" s="39">
        <f>J40</f>
        <v>7677</v>
      </c>
      <c r="L40" s="39">
        <f>K40</f>
        <v>7677</v>
      </c>
    </row>
    <row r="41" spans="1:12" x14ac:dyDescent="0.35">
      <c r="G41" s="38"/>
      <c r="H41" s="39"/>
      <c r="I41" s="39"/>
      <c r="J41" s="39"/>
      <c r="K41" s="39"/>
      <c r="L41" s="39"/>
    </row>
    <row r="42" spans="1:12" x14ac:dyDescent="0.35">
      <c r="A42" s="41" t="s">
        <v>43</v>
      </c>
      <c r="B42" s="42" t="s">
        <v>25</v>
      </c>
      <c r="C42" s="43">
        <f t="shared" ref="C42:L42" si="12">C38/C40</f>
        <v>2.5986163369340938</v>
      </c>
      <c r="D42" s="43">
        <f t="shared" si="12"/>
        <v>1.3682571321788963</v>
      </c>
      <c r="E42" s="43">
        <f t="shared" si="12"/>
        <v>2.715548155737705</v>
      </c>
      <c r="F42" s="43">
        <f t="shared" si="12"/>
        <v>2.9107420861442659</v>
      </c>
      <c r="G42" s="44">
        <f t="shared" si="12"/>
        <v>3.409534974599453</v>
      </c>
      <c r="H42" s="43">
        <f t="shared" si="12"/>
        <v>3.3282607846183412</v>
      </c>
      <c r="I42" s="43">
        <f t="shared" si="12"/>
        <v>3.7553459024677558</v>
      </c>
      <c r="J42" s="43">
        <f t="shared" si="12"/>
        <v>4.1299952693595277</v>
      </c>
      <c r="K42" s="43">
        <f t="shared" si="12"/>
        <v>4.4294253619261621</v>
      </c>
      <c r="L42" s="43">
        <f t="shared" si="12"/>
        <v>4.7660138163934702</v>
      </c>
    </row>
    <row r="43" spans="1:12" x14ac:dyDescent="0.35">
      <c r="C43" s="45"/>
      <c r="D43" s="45"/>
      <c r="E43" s="45"/>
      <c r="F43" s="45"/>
      <c r="G43" s="46"/>
    </row>
    <row r="44" spans="1:12" x14ac:dyDescent="0.35">
      <c r="A44" s="36" t="s">
        <v>44</v>
      </c>
      <c r="G44" s="38"/>
    </row>
    <row r="45" spans="1:12" x14ac:dyDescent="0.35">
      <c r="A45" s="13" t="s">
        <v>45</v>
      </c>
      <c r="G45" s="38"/>
    </row>
    <row r="46" spans="1:12" x14ac:dyDescent="0.35">
      <c r="A46" s="13" t="s">
        <v>46</v>
      </c>
      <c r="B46" s="37" t="s">
        <v>25</v>
      </c>
      <c r="C46" s="39">
        <v>8669</v>
      </c>
      <c r="D46" s="39">
        <v>5595</v>
      </c>
      <c r="E46" s="39">
        <v>6510</v>
      </c>
      <c r="F46" s="39">
        <v>7663</v>
      </c>
      <c r="G46" s="40">
        <v>11946</v>
      </c>
      <c r="H46" s="39">
        <f t="shared" ref="H46:L47" si="13">G46*(1+$H$14)</f>
        <v>12543.300000000001</v>
      </c>
      <c r="I46" s="39">
        <f t="shared" si="13"/>
        <v>13170.465000000002</v>
      </c>
      <c r="J46" s="39">
        <f t="shared" si="13"/>
        <v>13828.988250000002</v>
      </c>
      <c r="K46" s="39">
        <f t="shared" si="13"/>
        <v>14520.437662500002</v>
      </c>
      <c r="L46" s="39">
        <f t="shared" si="13"/>
        <v>15246.459545625003</v>
      </c>
    </row>
    <row r="47" spans="1:12" x14ac:dyDescent="0.35">
      <c r="A47" s="41" t="s">
        <v>47</v>
      </c>
      <c r="B47" s="42" t="s">
        <v>25</v>
      </c>
      <c r="C47" s="47">
        <v>76796</v>
      </c>
      <c r="D47" s="47">
        <v>90687</v>
      </c>
      <c r="E47" s="47">
        <v>106657</v>
      </c>
      <c r="F47" s="47">
        <v>125218</v>
      </c>
      <c r="G47" s="48">
        <v>121704</v>
      </c>
      <c r="H47" s="49">
        <f t="shared" si="13"/>
        <v>127789.20000000001</v>
      </c>
      <c r="I47" s="49">
        <f t="shared" si="13"/>
        <v>134178.66</v>
      </c>
      <c r="J47" s="49">
        <f t="shared" si="13"/>
        <v>140887.59300000002</v>
      </c>
      <c r="K47" s="49">
        <f t="shared" si="13"/>
        <v>147931.97265000004</v>
      </c>
      <c r="L47" s="49">
        <f t="shared" si="13"/>
        <v>155328.57128250005</v>
      </c>
    </row>
    <row r="48" spans="1:12" x14ac:dyDescent="0.35">
      <c r="A48" s="13" t="s">
        <v>48</v>
      </c>
      <c r="B48" s="37" t="s">
        <v>25</v>
      </c>
      <c r="C48" s="39">
        <f t="shared" ref="C48:L48" si="14">SUM(C46:C47)</f>
        <v>85465</v>
      </c>
      <c r="D48" s="39">
        <f t="shared" si="14"/>
        <v>96282</v>
      </c>
      <c r="E48" s="39">
        <f t="shared" si="14"/>
        <v>113167</v>
      </c>
      <c r="F48" s="39">
        <f t="shared" si="14"/>
        <v>132881</v>
      </c>
      <c r="G48" s="50">
        <f t="shared" si="14"/>
        <v>133650</v>
      </c>
      <c r="H48" s="39">
        <f t="shared" si="14"/>
        <v>140332.5</v>
      </c>
      <c r="I48" s="39">
        <f t="shared" si="14"/>
        <v>147349.125</v>
      </c>
      <c r="J48" s="39">
        <f t="shared" si="14"/>
        <v>154716.58125000002</v>
      </c>
      <c r="K48" s="39">
        <f t="shared" si="14"/>
        <v>162452.41031250005</v>
      </c>
      <c r="L48" s="39">
        <f t="shared" si="14"/>
        <v>170575.03082812505</v>
      </c>
    </row>
    <row r="49" spans="1:12" x14ac:dyDescent="0.35">
      <c r="A49" s="13" t="s">
        <v>49</v>
      </c>
      <c r="B49" s="37" t="s">
        <v>25</v>
      </c>
      <c r="C49" s="39">
        <v>19544</v>
      </c>
      <c r="D49" s="39">
        <v>17918</v>
      </c>
      <c r="E49" s="39">
        <v>18277</v>
      </c>
      <c r="F49" s="39">
        <v>22431</v>
      </c>
      <c r="G49" s="40">
        <v>26481</v>
      </c>
      <c r="H49" s="39">
        <f t="shared" ref="H49:L76" si="15">G49</f>
        <v>26481</v>
      </c>
      <c r="I49" s="39">
        <f t="shared" si="15"/>
        <v>26481</v>
      </c>
      <c r="J49" s="39">
        <f t="shared" si="15"/>
        <v>26481</v>
      </c>
      <c r="K49" s="39">
        <f t="shared" si="15"/>
        <v>26481</v>
      </c>
      <c r="L49" s="39">
        <f t="shared" si="15"/>
        <v>26481</v>
      </c>
    </row>
    <row r="50" spans="1:12" x14ac:dyDescent="0.35">
      <c r="A50" s="13" t="s">
        <v>50</v>
      </c>
      <c r="B50" s="37" t="s">
        <v>25</v>
      </c>
      <c r="C50" s="39">
        <v>2660</v>
      </c>
      <c r="D50" s="39">
        <v>2902</v>
      </c>
      <c r="E50" s="39">
        <v>2251</v>
      </c>
      <c r="F50" s="39">
        <v>2181</v>
      </c>
      <c r="G50" s="40">
        <v>2662</v>
      </c>
      <c r="H50" s="39">
        <f t="shared" si="15"/>
        <v>2662</v>
      </c>
      <c r="I50" s="39">
        <f t="shared" si="15"/>
        <v>2662</v>
      </c>
      <c r="J50" s="39">
        <f t="shared" si="15"/>
        <v>2662</v>
      </c>
      <c r="K50" s="39">
        <f t="shared" si="15"/>
        <v>2662</v>
      </c>
      <c r="L50" s="39">
        <f t="shared" si="15"/>
        <v>2662</v>
      </c>
    </row>
    <row r="51" spans="1:12" x14ac:dyDescent="0.35">
      <c r="A51" s="13" t="s">
        <v>51</v>
      </c>
      <c r="B51" s="37" t="s">
        <v>25</v>
      </c>
      <c r="C51" s="39">
        <v>6577</v>
      </c>
      <c r="D51" s="39">
        <v>5705</v>
      </c>
      <c r="E51" s="39">
        <v>5965</v>
      </c>
      <c r="F51" s="39">
        <v>5203</v>
      </c>
      <c r="G51" s="40">
        <v>6869</v>
      </c>
      <c r="H51" s="39">
        <f t="shared" si="15"/>
        <v>6869</v>
      </c>
      <c r="I51" s="39">
        <f t="shared" si="15"/>
        <v>6869</v>
      </c>
      <c r="J51" s="39">
        <f t="shared" si="15"/>
        <v>6869</v>
      </c>
      <c r="K51" s="39">
        <f t="shared" si="15"/>
        <v>6869</v>
      </c>
      <c r="L51" s="39">
        <f t="shared" si="15"/>
        <v>6869</v>
      </c>
    </row>
    <row r="52" spans="1:12" x14ac:dyDescent="0.35">
      <c r="A52" s="13" t="s">
        <v>52</v>
      </c>
      <c r="B52" s="37" t="s">
        <v>25</v>
      </c>
      <c r="C52" s="39">
        <f t="shared" ref="C52:L52" si="16">SUM(C48:C51)</f>
        <v>114246</v>
      </c>
      <c r="D52" s="39">
        <f t="shared" si="16"/>
        <v>122807</v>
      </c>
      <c r="E52" s="39">
        <f t="shared" si="16"/>
        <v>139660</v>
      </c>
      <c r="F52" s="39">
        <f t="shared" si="16"/>
        <v>162696</v>
      </c>
      <c r="G52" s="40">
        <f t="shared" si="16"/>
        <v>169662</v>
      </c>
      <c r="H52" s="39">
        <f t="shared" si="16"/>
        <v>176344.5</v>
      </c>
      <c r="I52" s="39">
        <f t="shared" si="16"/>
        <v>183361.125</v>
      </c>
      <c r="J52" s="39">
        <f t="shared" si="16"/>
        <v>190728.58125000002</v>
      </c>
      <c r="K52" s="39">
        <f t="shared" si="16"/>
        <v>198464.41031250005</v>
      </c>
      <c r="L52" s="39">
        <f t="shared" si="16"/>
        <v>206587.03082812505</v>
      </c>
    </row>
    <row r="53" spans="1:12" x14ac:dyDescent="0.35">
      <c r="A53" s="13" t="s">
        <v>53</v>
      </c>
      <c r="B53" s="37" t="s">
        <v>25</v>
      </c>
      <c r="C53" s="39">
        <v>27804</v>
      </c>
      <c r="D53" s="39">
        <v>32337</v>
      </c>
      <c r="E53" s="39">
        <v>38156</v>
      </c>
      <c r="F53" s="39">
        <v>47913</v>
      </c>
      <c r="G53" s="40">
        <v>58683</v>
      </c>
      <c r="H53" s="39">
        <f t="shared" si="15"/>
        <v>58683</v>
      </c>
      <c r="I53" s="39">
        <f t="shared" si="15"/>
        <v>58683</v>
      </c>
      <c r="J53" s="39">
        <f t="shared" si="15"/>
        <v>58683</v>
      </c>
      <c r="K53" s="39">
        <f t="shared" si="15"/>
        <v>58683</v>
      </c>
      <c r="L53" s="39">
        <f t="shared" si="15"/>
        <v>58683</v>
      </c>
    </row>
    <row r="54" spans="1:12" x14ac:dyDescent="0.35">
      <c r="A54" s="13" t="s">
        <v>54</v>
      </c>
      <c r="B54" s="37" t="s">
        <v>25</v>
      </c>
      <c r="C54" s="39">
        <v>-14793</v>
      </c>
      <c r="D54" s="39">
        <v>-17606</v>
      </c>
      <c r="E54" s="39">
        <v>-19800</v>
      </c>
      <c r="F54" s="39">
        <v>-24179</v>
      </c>
      <c r="G54" s="40">
        <v>-29223</v>
      </c>
      <c r="H54" s="39">
        <f t="shared" si="15"/>
        <v>-29223</v>
      </c>
      <c r="I54" s="39">
        <f t="shared" si="15"/>
        <v>-29223</v>
      </c>
      <c r="J54" s="39">
        <f t="shared" si="15"/>
        <v>-29223</v>
      </c>
      <c r="K54" s="39">
        <f t="shared" si="15"/>
        <v>-29223</v>
      </c>
      <c r="L54" s="39">
        <f t="shared" si="15"/>
        <v>-29223</v>
      </c>
    </row>
    <row r="55" spans="1:12" x14ac:dyDescent="0.35">
      <c r="A55" s="13" t="s">
        <v>55</v>
      </c>
      <c r="B55" s="37" t="s">
        <v>25</v>
      </c>
      <c r="C55" s="39">
        <f t="shared" ref="C55:L55" si="17">SUM(C53:C54)</f>
        <v>13011</v>
      </c>
      <c r="D55" s="39">
        <f t="shared" si="17"/>
        <v>14731</v>
      </c>
      <c r="E55" s="39">
        <f t="shared" si="17"/>
        <v>18356</v>
      </c>
      <c r="F55" s="39">
        <f t="shared" si="17"/>
        <v>23734</v>
      </c>
      <c r="G55" s="40">
        <f t="shared" si="17"/>
        <v>29460</v>
      </c>
      <c r="H55" s="39">
        <f t="shared" si="17"/>
        <v>29460</v>
      </c>
      <c r="I55" s="39">
        <f t="shared" si="17"/>
        <v>29460</v>
      </c>
      <c r="J55" s="39">
        <f t="shared" si="17"/>
        <v>29460</v>
      </c>
      <c r="K55" s="39">
        <f t="shared" si="17"/>
        <v>29460</v>
      </c>
      <c r="L55" s="39">
        <f t="shared" si="17"/>
        <v>29460</v>
      </c>
    </row>
    <row r="56" spans="1:12" x14ac:dyDescent="0.35">
      <c r="A56" s="13" t="s">
        <v>56</v>
      </c>
      <c r="B56" s="37" t="s">
        <v>25</v>
      </c>
      <c r="C56" s="39">
        <v>20127</v>
      </c>
      <c r="D56" s="39">
        <v>16939</v>
      </c>
      <c r="E56" s="39">
        <v>17872</v>
      </c>
      <c r="F56" s="39">
        <v>35122</v>
      </c>
      <c r="G56" s="40">
        <v>35683</v>
      </c>
      <c r="H56" s="39">
        <f t="shared" si="15"/>
        <v>35683</v>
      </c>
      <c r="I56" s="39">
        <f t="shared" si="15"/>
        <v>35683</v>
      </c>
      <c r="J56" s="39">
        <f t="shared" si="15"/>
        <v>35683</v>
      </c>
      <c r="K56" s="39">
        <f t="shared" si="15"/>
        <v>35683</v>
      </c>
      <c r="L56" s="39">
        <f t="shared" si="15"/>
        <v>35683</v>
      </c>
    </row>
    <row r="57" spans="1:12" x14ac:dyDescent="0.35">
      <c r="A57" s="13" t="s">
        <v>57</v>
      </c>
      <c r="B57" s="37" t="s">
        <v>25</v>
      </c>
      <c r="C57" s="39">
        <v>6981</v>
      </c>
      <c r="D57" s="39">
        <v>4835</v>
      </c>
      <c r="E57" s="39">
        <v>3733</v>
      </c>
      <c r="F57" s="39">
        <v>10106</v>
      </c>
      <c r="G57" s="40">
        <v>8053</v>
      </c>
      <c r="H57" s="39">
        <f t="shared" si="15"/>
        <v>8053</v>
      </c>
      <c r="I57" s="39">
        <f t="shared" si="15"/>
        <v>8053</v>
      </c>
      <c r="J57" s="39">
        <f t="shared" si="15"/>
        <v>8053</v>
      </c>
      <c r="K57" s="39">
        <f t="shared" si="15"/>
        <v>8053</v>
      </c>
      <c r="L57" s="39">
        <f t="shared" si="15"/>
        <v>8053</v>
      </c>
    </row>
    <row r="58" spans="1:12" x14ac:dyDescent="0.35">
      <c r="A58" s="13" t="s">
        <v>58</v>
      </c>
      <c r="B58" s="37" t="s">
        <v>25</v>
      </c>
      <c r="C58" s="39">
        <v>14590</v>
      </c>
      <c r="D58" s="39">
        <v>12028</v>
      </c>
      <c r="E58" s="39">
        <v>10413</v>
      </c>
      <c r="F58" s="39">
        <v>5956</v>
      </c>
      <c r="G58" s="40">
        <v>1862</v>
      </c>
      <c r="H58" s="39">
        <f t="shared" si="15"/>
        <v>1862</v>
      </c>
      <c r="I58" s="39">
        <f t="shared" si="15"/>
        <v>1862</v>
      </c>
      <c r="J58" s="39">
        <f t="shared" si="15"/>
        <v>1862</v>
      </c>
      <c r="K58" s="39">
        <f t="shared" si="15"/>
        <v>1862</v>
      </c>
      <c r="L58" s="39">
        <f t="shared" si="15"/>
        <v>1862</v>
      </c>
    </row>
    <row r="59" spans="1:12" x14ac:dyDescent="0.35">
      <c r="A59" s="13" t="s">
        <v>59</v>
      </c>
      <c r="B59" s="37" t="s">
        <v>25</v>
      </c>
      <c r="C59" s="39">
        <v>3429</v>
      </c>
      <c r="D59" s="39">
        <v>2900</v>
      </c>
      <c r="E59" s="39">
        <v>3215</v>
      </c>
      <c r="F59" s="39">
        <v>4443</v>
      </c>
      <c r="G59" s="40">
        <v>5642</v>
      </c>
      <c r="H59" s="39">
        <f t="shared" si="15"/>
        <v>5642</v>
      </c>
      <c r="I59" s="39">
        <f t="shared" si="15"/>
        <v>5642</v>
      </c>
      <c r="J59" s="39">
        <f t="shared" si="15"/>
        <v>5642</v>
      </c>
      <c r="K59" s="39">
        <f t="shared" si="15"/>
        <v>5642</v>
      </c>
      <c r="L59" s="39">
        <f t="shared" si="15"/>
        <v>5642</v>
      </c>
    </row>
    <row r="60" spans="1:12" x14ac:dyDescent="0.35">
      <c r="A60" s="13" t="s">
        <v>60</v>
      </c>
      <c r="B60" s="37" t="s">
        <v>25</v>
      </c>
      <c r="C60" s="39">
        <f t="shared" ref="C60:L60" si="18">C52+SUM(C55:C59)</f>
        <v>172384</v>
      </c>
      <c r="D60" s="39">
        <f t="shared" si="18"/>
        <v>174240</v>
      </c>
      <c r="E60" s="39">
        <f t="shared" si="18"/>
        <v>193249</v>
      </c>
      <c r="F60" s="39">
        <f t="shared" si="18"/>
        <v>242057</v>
      </c>
      <c r="G60" s="40">
        <f t="shared" si="18"/>
        <v>250362</v>
      </c>
      <c r="H60" s="39">
        <f t="shared" si="18"/>
        <v>257044.5</v>
      </c>
      <c r="I60" s="39">
        <f t="shared" si="18"/>
        <v>264061.125</v>
      </c>
      <c r="J60" s="39">
        <f t="shared" si="18"/>
        <v>271428.58125000005</v>
      </c>
      <c r="K60" s="39">
        <f t="shared" si="18"/>
        <v>279164.41031250008</v>
      </c>
      <c r="L60" s="40">
        <f t="shared" si="18"/>
        <v>287287.03082812508</v>
      </c>
    </row>
    <row r="61" spans="1:12" x14ac:dyDescent="0.35">
      <c r="A61" s="13" t="s">
        <v>61</v>
      </c>
      <c r="G61" s="38"/>
      <c r="H61" s="39">
        <f t="shared" si="15"/>
        <v>0</v>
      </c>
      <c r="I61" s="39">
        <f t="shared" si="15"/>
        <v>0</v>
      </c>
      <c r="J61" s="39">
        <f t="shared" si="15"/>
        <v>0</v>
      </c>
      <c r="K61" s="39">
        <f t="shared" si="15"/>
        <v>0</v>
      </c>
      <c r="L61" s="39">
        <f t="shared" si="15"/>
        <v>0</v>
      </c>
    </row>
    <row r="62" spans="1:12" x14ac:dyDescent="0.35">
      <c r="A62" s="13" t="s">
        <v>62</v>
      </c>
      <c r="B62" s="37" t="s">
        <v>25</v>
      </c>
      <c r="C62" s="39">
        <v>45625</v>
      </c>
      <c r="D62" s="39">
        <v>49647</v>
      </c>
      <c r="E62" s="39">
        <v>59357</v>
      </c>
      <c r="F62" s="39">
        <v>55745</v>
      </c>
      <c r="G62" s="40">
        <v>58488</v>
      </c>
      <c r="H62" s="39">
        <f t="shared" si="15"/>
        <v>58488</v>
      </c>
      <c r="I62" s="39">
        <f t="shared" si="15"/>
        <v>58488</v>
      </c>
      <c r="J62" s="39">
        <f t="shared" si="15"/>
        <v>58488</v>
      </c>
      <c r="K62" s="39">
        <f t="shared" si="15"/>
        <v>58488</v>
      </c>
      <c r="L62" s="39">
        <f t="shared" si="15"/>
        <v>58488</v>
      </c>
    </row>
    <row r="63" spans="1:12" x14ac:dyDescent="0.35">
      <c r="A63" s="13" t="s">
        <v>63</v>
      </c>
      <c r="B63" s="37" t="s">
        <v>25</v>
      </c>
      <c r="C63" s="39">
        <v>20645</v>
      </c>
      <c r="D63" s="39">
        <v>27808</v>
      </c>
      <c r="E63" s="39">
        <v>40557</v>
      </c>
      <c r="F63" s="39">
        <v>76073</v>
      </c>
      <c r="G63" s="40">
        <v>72242</v>
      </c>
      <c r="H63" s="39">
        <f t="shared" si="15"/>
        <v>72242</v>
      </c>
      <c r="I63" s="39">
        <f t="shared" si="15"/>
        <v>72242</v>
      </c>
      <c r="J63" s="39">
        <f t="shared" si="15"/>
        <v>72242</v>
      </c>
      <c r="K63" s="39">
        <f t="shared" si="15"/>
        <v>72242</v>
      </c>
      <c r="L63" s="39">
        <f t="shared" si="15"/>
        <v>72242</v>
      </c>
    </row>
    <row r="64" spans="1:12" x14ac:dyDescent="0.35">
      <c r="A64" s="13" t="s">
        <v>64</v>
      </c>
      <c r="B64" s="37" t="s">
        <v>25</v>
      </c>
      <c r="C64" s="37" t="s">
        <v>65</v>
      </c>
      <c r="D64" s="37" t="s">
        <v>65</v>
      </c>
      <c r="E64" s="37">
        <v>761</v>
      </c>
      <c r="F64" s="39">
        <v>2425</v>
      </c>
      <c r="G64" s="40">
        <v>4125</v>
      </c>
      <c r="H64" s="39">
        <f t="shared" si="15"/>
        <v>4125</v>
      </c>
      <c r="I64" s="39">
        <f t="shared" si="15"/>
        <v>4125</v>
      </c>
      <c r="J64" s="39">
        <f t="shared" si="15"/>
        <v>4125</v>
      </c>
      <c r="K64" s="39">
        <f t="shared" si="15"/>
        <v>4125</v>
      </c>
      <c r="L64" s="39">
        <f t="shared" si="15"/>
        <v>4125</v>
      </c>
    </row>
    <row r="65" spans="1:12" x14ac:dyDescent="0.35">
      <c r="A65" s="13" t="s">
        <v>66</v>
      </c>
      <c r="B65" s="37" t="s">
        <v>25</v>
      </c>
      <c r="C65" s="39">
        <f>SUM(C63:C64)</f>
        <v>20645</v>
      </c>
      <c r="D65" s="39">
        <f>SUM(D63:D64)</f>
        <v>27808</v>
      </c>
      <c r="E65" s="39">
        <f>SUM(E63:E64)</f>
        <v>41318</v>
      </c>
      <c r="F65" s="39">
        <f>SUM(F63:F64)</f>
        <v>78498</v>
      </c>
      <c r="G65" s="40">
        <f>SUM(G63:G64)</f>
        <v>76367</v>
      </c>
      <c r="H65" s="39">
        <f t="shared" si="15"/>
        <v>76367</v>
      </c>
      <c r="I65" s="39">
        <f t="shared" si="15"/>
        <v>76367</v>
      </c>
      <c r="J65" s="39">
        <f t="shared" si="15"/>
        <v>76367</v>
      </c>
      <c r="K65" s="39">
        <f t="shared" si="15"/>
        <v>76367</v>
      </c>
      <c r="L65" s="39">
        <f t="shared" si="15"/>
        <v>76367</v>
      </c>
    </row>
    <row r="66" spans="1:12" x14ac:dyDescent="0.35">
      <c r="A66" s="13" t="s">
        <v>67</v>
      </c>
      <c r="B66" s="37" t="s">
        <v>25</v>
      </c>
      <c r="C66" s="39">
        <v>2728</v>
      </c>
      <c r="D66" s="39">
        <v>1295</v>
      </c>
      <c r="E66" s="39">
        <v>1476</v>
      </c>
      <c r="F66" s="39">
        <v>5734</v>
      </c>
      <c r="G66" s="38">
        <v>541</v>
      </c>
      <c r="H66" s="39">
        <f t="shared" si="15"/>
        <v>541</v>
      </c>
      <c r="I66" s="39">
        <f t="shared" si="15"/>
        <v>541</v>
      </c>
      <c r="J66" s="39">
        <f t="shared" si="15"/>
        <v>541</v>
      </c>
      <c r="K66" s="39">
        <f t="shared" si="15"/>
        <v>541</v>
      </c>
      <c r="L66" s="39">
        <f t="shared" si="15"/>
        <v>541</v>
      </c>
    </row>
    <row r="67" spans="1:12" x14ac:dyDescent="0.35">
      <c r="A67" s="13" t="s">
        <v>68</v>
      </c>
      <c r="B67" s="37" t="s">
        <v>25</v>
      </c>
      <c r="C67" s="39">
        <v>13602</v>
      </c>
      <c r="D67" s="39">
        <v>15639</v>
      </c>
      <c r="E67" s="39">
        <v>19320</v>
      </c>
      <c r="F67" s="39">
        <v>22624</v>
      </c>
      <c r="G67" s="40">
        <v>40734</v>
      </c>
      <c r="H67" s="39">
        <f t="shared" si="15"/>
        <v>40734</v>
      </c>
      <c r="I67" s="39">
        <f t="shared" si="15"/>
        <v>40734</v>
      </c>
      <c r="J67" s="39">
        <f t="shared" si="15"/>
        <v>40734</v>
      </c>
      <c r="K67" s="39">
        <f t="shared" si="15"/>
        <v>40734</v>
      </c>
      <c r="L67" s="39">
        <f t="shared" si="15"/>
        <v>40734</v>
      </c>
    </row>
    <row r="68" spans="1:12" x14ac:dyDescent="0.35">
      <c r="A68" s="13" t="s">
        <v>69</v>
      </c>
      <c r="B68" s="37" t="s">
        <v>25</v>
      </c>
      <c r="C68" s="39">
        <f>C62+SUM(C65:C67)</f>
        <v>82600</v>
      </c>
      <c r="D68" s="39">
        <f>D62+SUM(D65:D67)</f>
        <v>94389</v>
      </c>
      <c r="E68" s="39">
        <f>E62+SUM(E65:E67)</f>
        <v>121471</v>
      </c>
      <c r="F68" s="39">
        <f>F62+SUM(F65:F67)</f>
        <v>162601</v>
      </c>
      <c r="G68" s="40">
        <f>G62+SUM(G65:G67)</f>
        <v>176130</v>
      </c>
      <c r="H68" s="39">
        <f t="shared" si="15"/>
        <v>176130</v>
      </c>
      <c r="I68" s="39">
        <f t="shared" si="15"/>
        <v>176130</v>
      </c>
      <c r="J68" s="39">
        <f t="shared" si="15"/>
        <v>176130</v>
      </c>
      <c r="K68" s="39">
        <f t="shared" si="15"/>
        <v>176130</v>
      </c>
      <c r="L68" s="39">
        <f t="shared" si="15"/>
        <v>176130</v>
      </c>
    </row>
    <row r="69" spans="1:12" x14ac:dyDescent="0.35">
      <c r="A69" s="13" t="s">
        <v>70</v>
      </c>
      <c r="G69" s="38"/>
      <c r="H69" s="39">
        <f t="shared" si="15"/>
        <v>0</v>
      </c>
      <c r="I69" s="39">
        <f t="shared" si="15"/>
        <v>0</v>
      </c>
      <c r="J69" s="39">
        <f t="shared" si="15"/>
        <v>0</v>
      </c>
      <c r="K69" s="39">
        <f t="shared" si="15"/>
        <v>0</v>
      </c>
      <c r="L69" s="39">
        <f t="shared" si="15"/>
        <v>0</v>
      </c>
    </row>
    <row r="70" spans="1:12" x14ac:dyDescent="0.35">
      <c r="A70" s="13" t="s">
        <v>71</v>
      </c>
      <c r="B70" s="37" t="s">
        <v>25</v>
      </c>
      <c r="C70" s="39">
        <v>51494</v>
      </c>
      <c r="D70" s="39">
        <v>50169</v>
      </c>
      <c r="E70" s="39">
        <v>48800</v>
      </c>
      <c r="F70" s="39">
        <v>48175</v>
      </c>
      <c r="G70" s="40">
        <v>47981</v>
      </c>
      <c r="H70" s="39">
        <f t="shared" si="15"/>
        <v>47981</v>
      </c>
      <c r="I70" s="39">
        <f t="shared" si="15"/>
        <v>47981</v>
      </c>
      <c r="J70" s="39">
        <f t="shared" si="15"/>
        <v>47981</v>
      </c>
      <c r="K70" s="39">
        <f t="shared" si="15"/>
        <v>47981</v>
      </c>
      <c r="L70" s="39">
        <f t="shared" si="15"/>
        <v>47981</v>
      </c>
    </row>
    <row r="71" spans="1:12" x14ac:dyDescent="0.35">
      <c r="A71" s="13" t="s">
        <v>72</v>
      </c>
      <c r="B71" s="37" t="s">
        <v>25</v>
      </c>
      <c r="C71" s="39">
        <v>16872</v>
      </c>
      <c r="D71" s="39">
        <v>18296</v>
      </c>
      <c r="E71" s="39">
        <v>19378</v>
      </c>
      <c r="F71" s="39">
        <v>21140</v>
      </c>
      <c r="G71" s="40">
        <v>23242</v>
      </c>
      <c r="H71" s="39">
        <f t="shared" si="15"/>
        <v>23242</v>
      </c>
      <c r="I71" s="39">
        <f t="shared" si="15"/>
        <v>23242</v>
      </c>
      <c r="J71" s="39">
        <f t="shared" si="15"/>
        <v>23242</v>
      </c>
      <c r="K71" s="39">
        <f t="shared" si="15"/>
        <v>23242</v>
      </c>
      <c r="L71" s="39">
        <f t="shared" si="15"/>
        <v>23242</v>
      </c>
    </row>
    <row r="72" spans="1:12" x14ac:dyDescent="0.35">
      <c r="A72" s="13" t="s">
        <v>73</v>
      </c>
      <c r="B72" s="37" t="s">
        <v>25</v>
      </c>
      <c r="C72" s="39">
        <f>1000+C38+C94</f>
        <v>13531</v>
      </c>
      <c r="D72" s="39">
        <f>C72+D38+D94</f>
        <v>14632</v>
      </c>
      <c r="E72" s="39">
        <f t="shared" ref="E72:L72" si="19">D72+E38+E94</f>
        <v>24829</v>
      </c>
      <c r="F72" s="39">
        <f t="shared" si="19"/>
        <v>35420</v>
      </c>
      <c r="G72" s="40">
        <f t="shared" si="19"/>
        <v>48896</v>
      </c>
      <c r="H72" s="39">
        <f>G72+H38+H94</f>
        <v>61748.058043515004</v>
      </c>
      <c r="I72" s="39">
        <f t="shared" si="19"/>
        <v>77878.848536759964</v>
      </c>
      <c r="J72" s="39">
        <f t="shared" si="19"/>
        <v>96885.822219633061</v>
      </c>
      <c r="K72" s="39">
        <f t="shared" si="19"/>
        <v>118191.52072314022</v>
      </c>
      <c r="L72" s="39">
        <f t="shared" si="19"/>
        <v>142081.20879159289</v>
      </c>
    </row>
    <row r="73" spans="1:12" x14ac:dyDescent="0.35">
      <c r="A73" s="13" t="s">
        <v>74</v>
      </c>
      <c r="B73" s="37" t="s">
        <v>25</v>
      </c>
      <c r="C73" s="39">
        <v>3531</v>
      </c>
      <c r="D73" s="39">
        <v>3169</v>
      </c>
      <c r="E73" s="39">
        <v>2941</v>
      </c>
      <c r="F73" s="39">
        <v>1825</v>
      </c>
      <c r="G73" s="38">
        <v>-892</v>
      </c>
      <c r="H73" s="39">
        <f t="shared" si="15"/>
        <v>-892</v>
      </c>
      <c r="I73" s="39">
        <f t="shared" si="15"/>
        <v>-892</v>
      </c>
      <c r="J73" s="39">
        <f t="shared" si="15"/>
        <v>-892</v>
      </c>
      <c r="K73" s="39">
        <f t="shared" si="15"/>
        <v>-892</v>
      </c>
      <c r="L73" s="39">
        <f t="shared" si="15"/>
        <v>-892</v>
      </c>
    </row>
    <row r="74" spans="1:12" x14ac:dyDescent="0.35">
      <c r="A74" s="13" t="s">
        <v>75</v>
      </c>
      <c r="B74" s="37" t="s">
        <v>25</v>
      </c>
      <c r="C74" s="39">
        <f t="shared" ref="C74:L74" si="20">SUM(C70:C73)</f>
        <v>85428</v>
      </c>
      <c r="D74" s="39">
        <f t="shared" si="20"/>
        <v>86266</v>
      </c>
      <c r="E74" s="39">
        <f t="shared" si="20"/>
        <v>95948</v>
      </c>
      <c r="F74" s="39">
        <f t="shared" si="20"/>
        <v>106560</v>
      </c>
      <c r="G74" s="40">
        <f t="shared" si="20"/>
        <v>119227</v>
      </c>
      <c r="H74" s="39">
        <f t="shared" si="20"/>
        <v>132079.05804351502</v>
      </c>
      <c r="I74" s="39">
        <f t="shared" si="20"/>
        <v>148209.84853675996</v>
      </c>
      <c r="J74" s="39">
        <f t="shared" si="20"/>
        <v>167216.82221963306</v>
      </c>
      <c r="K74" s="39">
        <f t="shared" si="20"/>
        <v>188522.52072314022</v>
      </c>
      <c r="L74" s="39">
        <f t="shared" si="20"/>
        <v>212412.20879159289</v>
      </c>
    </row>
    <row r="75" spans="1:12" x14ac:dyDescent="0.35">
      <c r="A75" s="13" t="s">
        <v>76</v>
      </c>
      <c r="B75" s="37" t="s">
        <v>25</v>
      </c>
      <c r="C75" s="39">
        <f t="shared" ref="C75:L75" si="21">C74+C68</f>
        <v>168028</v>
      </c>
      <c r="D75" s="39">
        <f t="shared" si="21"/>
        <v>180655</v>
      </c>
      <c r="E75" s="39">
        <f t="shared" si="21"/>
        <v>217419</v>
      </c>
      <c r="F75" s="39">
        <f t="shared" si="21"/>
        <v>269161</v>
      </c>
      <c r="G75" s="40">
        <f t="shared" si="21"/>
        <v>295357</v>
      </c>
      <c r="H75" s="39">
        <f t="shared" si="21"/>
        <v>308209.05804351502</v>
      </c>
      <c r="I75" s="39">
        <f t="shared" si="21"/>
        <v>324339.84853675996</v>
      </c>
      <c r="J75" s="39">
        <f t="shared" si="21"/>
        <v>343346.82221963303</v>
      </c>
      <c r="K75" s="39">
        <f t="shared" si="21"/>
        <v>364652.52072314022</v>
      </c>
      <c r="L75" s="39">
        <f t="shared" si="21"/>
        <v>388542.20879159286</v>
      </c>
    </row>
    <row r="76" spans="1:12" x14ac:dyDescent="0.35">
      <c r="A76" s="41" t="s">
        <v>77</v>
      </c>
      <c r="B76" s="42" t="s">
        <v>25</v>
      </c>
      <c r="C76" s="47">
        <v>8239</v>
      </c>
      <c r="D76" s="47">
        <v>8027</v>
      </c>
      <c r="E76" s="47">
        <v>7808</v>
      </c>
      <c r="F76" s="47">
        <v>7708</v>
      </c>
      <c r="G76" s="48">
        <v>7677</v>
      </c>
      <c r="H76" s="49">
        <f t="shared" si="15"/>
        <v>7677</v>
      </c>
      <c r="I76" s="47">
        <f t="shared" si="15"/>
        <v>7677</v>
      </c>
      <c r="J76" s="47">
        <f t="shared" si="15"/>
        <v>7677</v>
      </c>
      <c r="K76" s="47">
        <f t="shared" si="15"/>
        <v>7677</v>
      </c>
      <c r="L76" s="47">
        <f t="shared" si="15"/>
        <v>7677</v>
      </c>
    </row>
    <row r="77" spans="1:12" x14ac:dyDescent="0.35">
      <c r="G77" s="38"/>
    </row>
    <row r="78" spans="1:12" x14ac:dyDescent="0.35">
      <c r="A78" s="36" t="s">
        <v>78</v>
      </c>
      <c r="G78" s="38"/>
    </row>
    <row r="79" spans="1:12" x14ac:dyDescent="0.35">
      <c r="A79" s="13" t="s">
        <v>79</v>
      </c>
      <c r="G79" s="38"/>
    </row>
    <row r="80" spans="1:12" x14ac:dyDescent="0.35">
      <c r="A80" s="13" t="s">
        <v>40</v>
      </c>
      <c r="B80" s="37" t="s">
        <v>25</v>
      </c>
      <c r="C80" s="39">
        <v>22074</v>
      </c>
      <c r="D80" s="39">
        <v>12193</v>
      </c>
      <c r="E80" s="39">
        <v>20539</v>
      </c>
      <c r="F80" s="39">
        <v>25489</v>
      </c>
      <c r="G80" s="40">
        <v>16571</v>
      </c>
      <c r="H80" s="39">
        <f>G80</f>
        <v>16571</v>
      </c>
      <c r="I80" s="39">
        <f>H80</f>
        <v>16571</v>
      </c>
      <c r="J80" s="39">
        <f>I80</f>
        <v>16571</v>
      </c>
      <c r="K80" s="39">
        <f>J80</f>
        <v>16571</v>
      </c>
      <c r="L80" s="39">
        <f>K80</f>
        <v>16571</v>
      </c>
    </row>
    <row r="81" spans="1:12" x14ac:dyDescent="0.35">
      <c r="A81" s="13" t="s">
        <v>80</v>
      </c>
      <c r="B81" s="37" t="s">
        <v>25</v>
      </c>
      <c r="C81" s="39">
        <v>5212</v>
      </c>
      <c r="D81" s="39">
        <v>5957</v>
      </c>
      <c r="E81" s="39">
        <v>6622</v>
      </c>
      <c r="F81" s="39">
        <v>8778</v>
      </c>
      <c r="G81" s="40">
        <v>10261</v>
      </c>
      <c r="H81" s="39">
        <f t="shared" ref="H81:L102" si="22">G81</f>
        <v>10261</v>
      </c>
      <c r="I81" s="39">
        <f t="shared" si="22"/>
        <v>10261</v>
      </c>
      <c r="J81" s="39">
        <f t="shared" si="22"/>
        <v>10261</v>
      </c>
      <c r="K81" s="39">
        <f t="shared" si="22"/>
        <v>10261</v>
      </c>
      <c r="L81" s="39">
        <f t="shared" si="22"/>
        <v>10261</v>
      </c>
    </row>
    <row r="82" spans="1:12" x14ac:dyDescent="0.35">
      <c r="A82" s="13" t="s">
        <v>81</v>
      </c>
      <c r="B82" s="37" t="s">
        <v>25</v>
      </c>
      <c r="C82" s="39">
        <v>-1120</v>
      </c>
      <c r="D82" s="39">
        <v>1456</v>
      </c>
      <c r="E82" s="37">
        <v>562</v>
      </c>
      <c r="F82" s="39">
        <v>-1216</v>
      </c>
      <c r="G82" s="40">
        <v>-3862</v>
      </c>
      <c r="H82" s="39">
        <f t="shared" si="22"/>
        <v>-3862</v>
      </c>
      <c r="I82" s="39">
        <f t="shared" si="22"/>
        <v>-3862</v>
      </c>
      <c r="J82" s="39">
        <f t="shared" si="22"/>
        <v>-3862</v>
      </c>
      <c r="K82" s="39">
        <f t="shared" si="22"/>
        <v>-3862</v>
      </c>
      <c r="L82" s="39">
        <f t="shared" si="22"/>
        <v>-3862</v>
      </c>
    </row>
    <row r="83" spans="1:12" x14ac:dyDescent="0.35">
      <c r="A83" s="13" t="s">
        <v>82</v>
      </c>
      <c r="B83" s="37" t="s">
        <v>25</v>
      </c>
      <c r="C83" s="37">
        <v>-161</v>
      </c>
      <c r="D83" s="37">
        <v>-272</v>
      </c>
      <c r="E83" s="37">
        <v>600</v>
      </c>
      <c r="F83" s="37">
        <v>50</v>
      </c>
      <c r="G83" s="38">
        <v>-465</v>
      </c>
      <c r="H83" s="39">
        <f t="shared" si="22"/>
        <v>-465</v>
      </c>
      <c r="I83" s="39">
        <f t="shared" si="22"/>
        <v>-465</v>
      </c>
      <c r="J83" s="39">
        <f t="shared" si="22"/>
        <v>-465</v>
      </c>
      <c r="K83" s="39">
        <f t="shared" si="22"/>
        <v>-465</v>
      </c>
      <c r="L83" s="39">
        <f t="shared" si="22"/>
        <v>-465</v>
      </c>
    </row>
    <row r="84" spans="1:12" x14ac:dyDescent="0.35">
      <c r="A84" s="13" t="s">
        <v>83</v>
      </c>
      <c r="B84" s="37" t="s">
        <v>25</v>
      </c>
      <c r="C84" s="37">
        <v>473</v>
      </c>
      <c r="D84" s="39">
        <v>-1054</v>
      </c>
      <c r="E84" s="37">
        <v>88</v>
      </c>
      <c r="F84" s="37">
        <v>81</v>
      </c>
      <c r="G84" s="40">
        <v>1148</v>
      </c>
      <c r="H84" s="39">
        <f t="shared" si="22"/>
        <v>1148</v>
      </c>
      <c r="I84" s="39">
        <f t="shared" si="22"/>
        <v>1148</v>
      </c>
      <c r="J84" s="39">
        <f t="shared" si="22"/>
        <v>1148</v>
      </c>
      <c r="K84" s="39">
        <f t="shared" si="22"/>
        <v>1148</v>
      </c>
      <c r="L84" s="39">
        <f t="shared" si="22"/>
        <v>1148</v>
      </c>
    </row>
    <row r="85" spans="1:12" x14ac:dyDescent="0.35">
      <c r="A85" s="13" t="s">
        <v>84</v>
      </c>
      <c r="B85" s="37" t="s">
        <v>25</v>
      </c>
      <c r="C85" s="37">
        <v>-624</v>
      </c>
      <c r="D85" s="39">
        <v>-1513</v>
      </c>
      <c r="E85" s="37">
        <v>-610</v>
      </c>
      <c r="F85" s="39">
        <v>-4876</v>
      </c>
      <c r="G85" s="40">
        <v>-2467</v>
      </c>
      <c r="H85" s="39">
        <f t="shared" si="22"/>
        <v>-2467</v>
      </c>
      <c r="I85" s="39">
        <f t="shared" si="22"/>
        <v>-2467</v>
      </c>
      <c r="J85" s="39">
        <f t="shared" si="22"/>
        <v>-2467</v>
      </c>
      <c r="K85" s="39">
        <f t="shared" si="22"/>
        <v>-2467</v>
      </c>
      <c r="L85" s="39">
        <f t="shared" si="22"/>
        <v>-2467</v>
      </c>
    </row>
    <row r="86" spans="1:12" x14ac:dyDescent="0.35">
      <c r="A86" s="13" t="s">
        <v>85</v>
      </c>
      <c r="B86" s="37" t="s">
        <v>25</v>
      </c>
      <c r="C86" s="39">
        <f>SUM(C80:C85)</f>
        <v>25854</v>
      </c>
      <c r="D86" s="39">
        <f>SUM(D80:D85)</f>
        <v>16767</v>
      </c>
      <c r="E86" s="39">
        <f>SUM(E80:E85)</f>
        <v>27801</v>
      </c>
      <c r="F86" s="39">
        <f>SUM(F80:F85)</f>
        <v>28306</v>
      </c>
      <c r="G86" s="40">
        <f>SUM(G80:G85)</f>
        <v>21186</v>
      </c>
      <c r="H86" s="39">
        <f t="shared" si="22"/>
        <v>21186</v>
      </c>
      <c r="I86" s="39">
        <f t="shared" si="22"/>
        <v>21186</v>
      </c>
      <c r="J86" s="39">
        <f t="shared" si="22"/>
        <v>21186</v>
      </c>
      <c r="K86" s="39">
        <f t="shared" si="22"/>
        <v>21186</v>
      </c>
      <c r="L86" s="39">
        <f t="shared" si="22"/>
        <v>21186</v>
      </c>
    </row>
    <row r="87" spans="1:12" x14ac:dyDescent="0.35">
      <c r="A87" s="13" t="s">
        <v>86</v>
      </c>
      <c r="G87" s="38"/>
      <c r="H87" s="39">
        <f t="shared" si="22"/>
        <v>0</v>
      </c>
      <c r="I87" s="39">
        <f t="shared" si="22"/>
        <v>0</v>
      </c>
      <c r="J87" s="39">
        <f t="shared" si="22"/>
        <v>0</v>
      </c>
      <c r="K87" s="39">
        <f t="shared" si="22"/>
        <v>0</v>
      </c>
      <c r="L87" s="39">
        <f t="shared" si="22"/>
        <v>0</v>
      </c>
    </row>
    <row r="88" spans="1:12" x14ac:dyDescent="0.35">
      <c r="A88" s="13" t="s">
        <v>87</v>
      </c>
      <c r="B88" s="37" t="s">
        <v>25</v>
      </c>
      <c r="C88" s="39">
        <v>-5485</v>
      </c>
      <c r="D88" s="39">
        <v>-5944</v>
      </c>
      <c r="E88" s="39">
        <v>-8343</v>
      </c>
      <c r="F88" s="39">
        <v>-8129</v>
      </c>
      <c r="G88" s="40">
        <v>-11632</v>
      </c>
      <c r="H88" s="39">
        <f t="shared" si="22"/>
        <v>-11632</v>
      </c>
      <c r="I88" s="39">
        <f t="shared" si="22"/>
        <v>-11632</v>
      </c>
      <c r="J88" s="39">
        <f t="shared" si="22"/>
        <v>-11632</v>
      </c>
      <c r="K88" s="39">
        <f t="shared" si="22"/>
        <v>-11632</v>
      </c>
      <c r="L88" s="39">
        <f t="shared" si="22"/>
        <v>-11632</v>
      </c>
    </row>
    <row r="89" spans="1:12" x14ac:dyDescent="0.35">
      <c r="A89" s="13" t="s">
        <v>88</v>
      </c>
      <c r="B89" s="37" t="s">
        <v>25</v>
      </c>
      <c r="C89" s="39">
        <v>-5937</v>
      </c>
      <c r="D89" s="39">
        <v>-3723</v>
      </c>
      <c r="E89" s="39">
        <v>-1393</v>
      </c>
      <c r="F89" s="39">
        <v>-25944</v>
      </c>
      <c r="G89" s="38">
        <v>-888</v>
      </c>
      <c r="H89" s="39">
        <f t="shared" si="22"/>
        <v>-888</v>
      </c>
      <c r="I89" s="39">
        <f t="shared" si="22"/>
        <v>-888</v>
      </c>
      <c r="J89" s="39">
        <f t="shared" si="22"/>
        <v>-888</v>
      </c>
      <c r="K89" s="39">
        <f t="shared" si="22"/>
        <v>-888</v>
      </c>
      <c r="L89" s="39">
        <f t="shared" si="22"/>
        <v>-888</v>
      </c>
    </row>
    <row r="90" spans="1:12" x14ac:dyDescent="0.35">
      <c r="A90" s="13" t="s">
        <v>89</v>
      </c>
      <c r="B90" s="37" t="s">
        <v>25</v>
      </c>
      <c r="C90" s="39">
        <v>65366</v>
      </c>
      <c r="D90" s="39">
        <v>85861</v>
      </c>
      <c r="E90" s="39">
        <v>115341</v>
      </c>
      <c r="F90" s="39">
        <v>104394</v>
      </c>
      <c r="G90" s="40">
        <v>143937</v>
      </c>
      <c r="H90" s="39">
        <f t="shared" si="22"/>
        <v>143937</v>
      </c>
      <c r="I90" s="39">
        <f t="shared" si="22"/>
        <v>143937</v>
      </c>
      <c r="J90" s="39">
        <f t="shared" si="22"/>
        <v>143937</v>
      </c>
      <c r="K90" s="39">
        <f t="shared" si="22"/>
        <v>143937</v>
      </c>
      <c r="L90" s="39">
        <f t="shared" si="22"/>
        <v>143937</v>
      </c>
    </row>
    <row r="91" spans="1:12" x14ac:dyDescent="0.35">
      <c r="A91" s="13" t="s">
        <v>90</v>
      </c>
      <c r="B91" s="37" t="s">
        <v>25</v>
      </c>
      <c r="C91" s="39">
        <v>-72690</v>
      </c>
      <c r="D91" s="39">
        <v>-88729</v>
      </c>
      <c r="E91" s="39">
        <v>-99758</v>
      </c>
      <c r="F91" s="39">
        <v>-96905</v>
      </c>
      <c r="G91" s="40">
        <v>-97380</v>
      </c>
      <c r="H91" s="39">
        <f t="shared" si="22"/>
        <v>-97380</v>
      </c>
      <c r="I91" s="39">
        <f t="shared" si="22"/>
        <v>-97380</v>
      </c>
      <c r="J91" s="39">
        <f t="shared" si="22"/>
        <v>-97380</v>
      </c>
      <c r="K91" s="39">
        <f t="shared" si="22"/>
        <v>-97380</v>
      </c>
      <c r="L91" s="39">
        <f t="shared" si="22"/>
        <v>-97380</v>
      </c>
    </row>
    <row r="92" spans="1:12" x14ac:dyDescent="0.35">
      <c r="A92" s="13" t="s">
        <v>91</v>
      </c>
      <c r="B92" s="37" t="s">
        <v>25</v>
      </c>
      <c r="C92" s="39">
        <f>SUM(C88:C91)</f>
        <v>-18746</v>
      </c>
      <c r="D92" s="39">
        <f>SUM(D88:D91)</f>
        <v>-12535</v>
      </c>
      <c r="E92" s="39">
        <f>SUM(E88:E91)</f>
        <v>5847</v>
      </c>
      <c r="F92" s="39">
        <f>SUM(F88:F91)</f>
        <v>-26584</v>
      </c>
      <c r="G92" s="40">
        <f>SUM(G88:G91)</f>
        <v>34037</v>
      </c>
      <c r="H92" s="39">
        <f t="shared" si="22"/>
        <v>34037</v>
      </c>
      <c r="I92" s="39">
        <f t="shared" si="22"/>
        <v>34037</v>
      </c>
      <c r="J92" s="39">
        <f t="shared" si="22"/>
        <v>34037</v>
      </c>
      <c r="K92" s="39">
        <f t="shared" si="22"/>
        <v>34037</v>
      </c>
      <c r="L92" s="39">
        <f t="shared" si="22"/>
        <v>34037</v>
      </c>
    </row>
    <row r="93" spans="1:12" x14ac:dyDescent="0.35">
      <c r="A93" s="13" t="s">
        <v>92</v>
      </c>
      <c r="G93" s="38"/>
      <c r="H93" s="39">
        <f t="shared" si="22"/>
        <v>0</v>
      </c>
      <c r="I93" s="39">
        <f t="shared" si="22"/>
        <v>0</v>
      </c>
      <c r="J93" s="39">
        <f t="shared" si="22"/>
        <v>0</v>
      </c>
      <c r="K93" s="39">
        <f t="shared" si="22"/>
        <v>0</v>
      </c>
      <c r="L93" s="39">
        <f t="shared" si="22"/>
        <v>0</v>
      </c>
    </row>
    <row r="94" spans="1:12" x14ac:dyDescent="0.35">
      <c r="A94" s="13" t="s">
        <v>93</v>
      </c>
      <c r="B94" s="37" t="s">
        <v>25</v>
      </c>
      <c r="C94" s="39">
        <v>-8879</v>
      </c>
      <c r="D94" s="39">
        <v>-9882</v>
      </c>
      <c r="E94" s="39">
        <v>-11006</v>
      </c>
      <c r="F94" s="39">
        <v>-11845</v>
      </c>
      <c r="G94" s="40">
        <v>-12699</v>
      </c>
      <c r="H94" s="39">
        <f t="shared" si="22"/>
        <v>-12699</v>
      </c>
      <c r="I94" s="39">
        <f t="shared" si="22"/>
        <v>-12699</v>
      </c>
      <c r="J94" s="39">
        <f t="shared" si="22"/>
        <v>-12699</v>
      </c>
      <c r="K94" s="39">
        <f t="shared" si="22"/>
        <v>-12699</v>
      </c>
      <c r="L94" s="39">
        <f t="shared" si="22"/>
        <v>-12699</v>
      </c>
    </row>
    <row r="95" spans="1:12" x14ac:dyDescent="0.35">
      <c r="A95" s="13" t="s">
        <v>94</v>
      </c>
      <c r="B95" s="37" t="s">
        <v>25</v>
      </c>
      <c r="C95" s="39">
        <v>-6709</v>
      </c>
      <c r="D95" s="39">
        <v>-13809</v>
      </c>
      <c r="E95" s="39">
        <v>-15301</v>
      </c>
      <c r="F95" s="39">
        <v>-11016</v>
      </c>
      <c r="G95" s="40">
        <v>-9719</v>
      </c>
      <c r="H95" s="39">
        <f t="shared" si="22"/>
        <v>-9719</v>
      </c>
      <c r="I95" s="39">
        <f t="shared" si="22"/>
        <v>-9719</v>
      </c>
      <c r="J95" s="39">
        <f t="shared" si="22"/>
        <v>-9719</v>
      </c>
      <c r="K95" s="39">
        <f t="shared" si="22"/>
        <v>-9719</v>
      </c>
      <c r="L95" s="39">
        <f t="shared" si="22"/>
        <v>-9719</v>
      </c>
    </row>
    <row r="96" spans="1:12" x14ac:dyDescent="0.35">
      <c r="A96" s="13" t="s">
        <v>95</v>
      </c>
      <c r="B96" s="37" t="s">
        <v>25</v>
      </c>
      <c r="C96" s="39">
        <v>6962</v>
      </c>
      <c r="D96" s="39">
        <v>13661</v>
      </c>
      <c r="E96" s="39">
        <v>18283</v>
      </c>
      <c r="F96" s="39">
        <v>31459</v>
      </c>
      <c r="G96" s="40">
        <v>-10201</v>
      </c>
      <c r="H96" s="39">
        <f t="shared" si="22"/>
        <v>-10201</v>
      </c>
      <c r="I96" s="39">
        <f t="shared" si="22"/>
        <v>-10201</v>
      </c>
      <c r="J96" s="39">
        <f t="shared" si="22"/>
        <v>-10201</v>
      </c>
      <c r="K96" s="39">
        <f t="shared" si="22"/>
        <v>-10201</v>
      </c>
      <c r="L96" s="39">
        <f t="shared" si="22"/>
        <v>-10201</v>
      </c>
    </row>
    <row r="97" spans="1:12" x14ac:dyDescent="0.35">
      <c r="A97" s="13" t="s">
        <v>96</v>
      </c>
      <c r="B97" s="37" t="s">
        <v>25</v>
      </c>
      <c r="C97" s="39">
        <f>SUM(C94:C96)</f>
        <v>-8626</v>
      </c>
      <c r="D97" s="39">
        <f>SUM(D94:D96)</f>
        <v>-10030</v>
      </c>
      <c r="E97" s="39">
        <f>SUM(E94:E96)</f>
        <v>-8024</v>
      </c>
      <c r="F97" s="39">
        <f>SUM(F94:F96)</f>
        <v>8598</v>
      </c>
      <c r="G97" s="40">
        <f>SUM(G94:G96)</f>
        <v>-32619</v>
      </c>
      <c r="H97" s="39">
        <f t="shared" si="22"/>
        <v>-32619</v>
      </c>
      <c r="I97" s="39">
        <f t="shared" si="22"/>
        <v>-32619</v>
      </c>
      <c r="J97" s="39">
        <f t="shared" si="22"/>
        <v>-32619</v>
      </c>
      <c r="K97" s="39">
        <f t="shared" si="22"/>
        <v>-32619</v>
      </c>
      <c r="L97" s="39">
        <f t="shared" si="22"/>
        <v>-32619</v>
      </c>
    </row>
    <row r="98" spans="1:12" x14ac:dyDescent="0.35">
      <c r="A98" s="13" t="s">
        <v>97</v>
      </c>
      <c r="G98" s="38"/>
      <c r="H98" s="39">
        <f t="shared" si="22"/>
        <v>0</v>
      </c>
      <c r="I98" s="39">
        <f t="shared" si="22"/>
        <v>0</v>
      </c>
      <c r="J98" s="39">
        <f t="shared" si="22"/>
        <v>0</v>
      </c>
      <c r="K98" s="39">
        <f t="shared" si="22"/>
        <v>0</v>
      </c>
      <c r="L98" s="39">
        <f t="shared" si="22"/>
        <v>0</v>
      </c>
    </row>
    <row r="99" spans="1:12" x14ac:dyDescent="0.35">
      <c r="A99" s="13" t="s">
        <v>98</v>
      </c>
      <c r="B99" s="37" t="s">
        <v>25</v>
      </c>
      <c r="C99" s="37">
        <v>-139</v>
      </c>
      <c r="D99" s="37">
        <v>-73</v>
      </c>
      <c r="E99" s="37">
        <v>-67</v>
      </c>
      <c r="F99" s="37">
        <v>19</v>
      </c>
      <c r="G99" s="38">
        <v>50</v>
      </c>
      <c r="H99" s="39">
        <f t="shared" si="22"/>
        <v>50</v>
      </c>
      <c r="I99" s="39">
        <f t="shared" si="22"/>
        <v>50</v>
      </c>
      <c r="J99" s="39">
        <f t="shared" si="22"/>
        <v>50</v>
      </c>
      <c r="K99" s="39">
        <f t="shared" si="22"/>
        <v>50</v>
      </c>
      <c r="L99" s="39">
        <f t="shared" si="22"/>
        <v>50</v>
      </c>
    </row>
    <row r="100" spans="1:12" x14ac:dyDescent="0.35">
      <c r="A100" s="13" t="s">
        <v>99</v>
      </c>
      <c r="B100" s="37" t="s">
        <v>25</v>
      </c>
      <c r="C100" s="39">
        <f>C86+C92+C97+C99</f>
        <v>-1657</v>
      </c>
      <c r="D100" s="39">
        <f>D86+D92+D97+D99</f>
        <v>-5871</v>
      </c>
      <c r="E100" s="39">
        <f>E86+E92+E97+E99</f>
        <v>25557</v>
      </c>
      <c r="F100" s="39">
        <f>F86+F92+F97+F99</f>
        <v>10339</v>
      </c>
      <c r="G100" s="40">
        <f>G86+G92+G97+G99</f>
        <v>22654</v>
      </c>
      <c r="H100" s="39">
        <f t="shared" si="22"/>
        <v>22654</v>
      </c>
      <c r="I100" s="39">
        <f t="shared" si="22"/>
        <v>22654</v>
      </c>
      <c r="J100" s="39">
        <f t="shared" si="22"/>
        <v>22654</v>
      </c>
      <c r="K100" s="39">
        <f t="shared" si="22"/>
        <v>22654</v>
      </c>
      <c r="L100" s="39">
        <f t="shared" si="22"/>
        <v>22654</v>
      </c>
    </row>
    <row r="101" spans="1:12" x14ac:dyDescent="0.35">
      <c r="A101" s="13" t="s">
        <v>100</v>
      </c>
      <c r="B101" s="37" t="s">
        <v>25</v>
      </c>
      <c r="C101" s="39">
        <v>3804</v>
      </c>
      <c r="D101" s="39">
        <f>C102</f>
        <v>2147</v>
      </c>
      <c r="E101" s="39">
        <f>D102</f>
        <v>-3724</v>
      </c>
      <c r="F101" s="39">
        <f>E102</f>
        <v>21833</v>
      </c>
      <c r="G101" s="40">
        <f>F102</f>
        <v>32172</v>
      </c>
      <c r="H101" s="39">
        <f t="shared" si="22"/>
        <v>32172</v>
      </c>
      <c r="I101" s="39">
        <f t="shared" si="22"/>
        <v>32172</v>
      </c>
      <c r="J101" s="39">
        <f t="shared" si="22"/>
        <v>32172</v>
      </c>
      <c r="K101" s="39">
        <f t="shared" si="22"/>
        <v>32172</v>
      </c>
      <c r="L101" s="39">
        <f t="shared" si="22"/>
        <v>32172</v>
      </c>
    </row>
    <row r="102" spans="1:12" x14ac:dyDescent="0.35">
      <c r="A102" s="41" t="s">
        <v>101</v>
      </c>
      <c r="B102" s="42" t="s">
        <v>25</v>
      </c>
      <c r="C102" s="47">
        <f>C101+C100</f>
        <v>2147</v>
      </c>
      <c r="D102" s="51">
        <f>D101+D100</f>
        <v>-3724</v>
      </c>
      <c r="E102" s="47">
        <f>E101+E100</f>
        <v>21833</v>
      </c>
      <c r="F102" s="47">
        <f>F101+F100</f>
        <v>32172</v>
      </c>
      <c r="G102" s="48">
        <f>G101+G100</f>
        <v>54826</v>
      </c>
      <c r="H102" s="49">
        <f t="shared" si="22"/>
        <v>54826</v>
      </c>
      <c r="I102" s="47">
        <f t="shared" si="22"/>
        <v>54826</v>
      </c>
      <c r="J102" s="47">
        <f t="shared" si="22"/>
        <v>54826</v>
      </c>
      <c r="K102" s="47">
        <f t="shared" si="22"/>
        <v>54826</v>
      </c>
      <c r="L102" s="47">
        <f t="shared" si="22"/>
        <v>54826</v>
      </c>
    </row>
    <row r="103" spans="1:12" x14ac:dyDescent="0.35">
      <c r="G103" s="38"/>
    </row>
    <row r="104" spans="1:12" x14ac:dyDescent="0.35">
      <c r="A104" s="52" t="s">
        <v>102</v>
      </c>
      <c r="B104" s="53"/>
      <c r="C104" s="53"/>
      <c r="D104" s="53"/>
      <c r="E104" s="53"/>
      <c r="F104" s="53"/>
      <c r="G104" s="54"/>
      <c r="H104" s="53"/>
      <c r="I104" s="53"/>
      <c r="J104" s="53"/>
      <c r="K104" s="53"/>
      <c r="L104" s="53"/>
    </row>
    <row r="105" spans="1:12" x14ac:dyDescent="0.35">
      <c r="A105" s="13" t="s">
        <v>103</v>
      </c>
      <c r="C105" s="45">
        <f t="shared" ref="C105:L105" si="23">C68/C60</f>
        <v>0.47916279933172451</v>
      </c>
      <c r="D105" s="45">
        <f t="shared" si="23"/>
        <v>0.54171831955922867</v>
      </c>
      <c r="E105" s="45">
        <f t="shared" si="23"/>
        <v>0.62857246350563267</v>
      </c>
      <c r="F105" s="45">
        <f t="shared" si="23"/>
        <v>0.67174673733872603</v>
      </c>
      <c r="G105" s="46">
        <f t="shared" si="23"/>
        <v>0.7035013300740528</v>
      </c>
      <c r="H105" s="45">
        <f t="shared" si="23"/>
        <v>0.68521209362581192</v>
      </c>
      <c r="I105" s="45">
        <f t="shared" si="23"/>
        <v>0.66700465659229469</v>
      </c>
      <c r="J105" s="45">
        <f t="shared" si="23"/>
        <v>0.64889997652006648</v>
      </c>
      <c r="K105" s="45">
        <f t="shared" si="23"/>
        <v>0.63091853221131555</v>
      </c>
      <c r="L105" s="45">
        <f t="shared" si="23"/>
        <v>0.61308023370318143</v>
      </c>
    </row>
    <row r="106" spans="1:12" x14ac:dyDescent="0.35">
      <c r="A106" s="13" t="s">
        <v>104</v>
      </c>
      <c r="C106" s="45">
        <f t="shared" ref="C106:L106" si="24">C52/C62</f>
        <v>2.504021917808219</v>
      </c>
      <c r="D106" s="45">
        <f t="shared" si="24"/>
        <v>2.4736036417104761</v>
      </c>
      <c r="E106" s="45">
        <f t="shared" si="24"/>
        <v>2.3528817157201343</v>
      </c>
      <c r="F106" s="45">
        <f t="shared" si="24"/>
        <v>2.9185756570095971</v>
      </c>
      <c r="G106" s="46">
        <f t="shared" si="24"/>
        <v>2.9008001641362329</v>
      </c>
      <c r="H106" s="45">
        <f t="shared" si="24"/>
        <v>3.0150543701272055</v>
      </c>
      <c r="I106" s="45">
        <f t="shared" si="24"/>
        <v>3.1350212864177269</v>
      </c>
      <c r="J106" s="45">
        <f t="shared" si="24"/>
        <v>3.2609865485227743</v>
      </c>
      <c r="K106" s="45">
        <f t="shared" si="24"/>
        <v>3.3932500737330744</v>
      </c>
      <c r="L106" s="45">
        <f t="shared" si="24"/>
        <v>3.532126775203889</v>
      </c>
    </row>
    <row r="107" spans="1:12" x14ac:dyDescent="0.35">
      <c r="A107" s="13" t="s">
        <v>105</v>
      </c>
      <c r="C107" s="45">
        <f t="shared" ref="C107:L107" si="25">C68/C30</f>
        <v>2.9870176834339857</v>
      </c>
      <c r="D107" s="45">
        <f t="shared" si="25"/>
        <v>5.2502503059294696</v>
      </c>
      <c r="E107" s="45">
        <f t="shared" si="25"/>
        <v>4.4258179698316695</v>
      </c>
      <c r="F107" s="45">
        <f t="shared" si="25"/>
        <v>5.6127373144632378</v>
      </c>
      <c r="G107" s="46">
        <f t="shared" si="25"/>
        <v>5.0307046356859271</v>
      </c>
      <c r="H107" s="45">
        <f t="shared" si="25"/>
        <v>4.9876548429328382</v>
      </c>
      <c r="I107" s="45">
        <f t="shared" si="25"/>
        <v>4.6303925755086661</v>
      </c>
      <c r="J107" s="45">
        <f t="shared" si="25"/>
        <v>4.2287229576279994</v>
      </c>
      <c r="K107" s="45">
        <f t="shared" si="25"/>
        <v>3.91608341034742</v>
      </c>
      <c r="L107" s="45">
        <f t="shared" si="25"/>
        <v>3.646506662812683</v>
      </c>
    </row>
    <row r="108" spans="1:12" x14ac:dyDescent="0.35">
      <c r="A108" s="41" t="s">
        <v>106</v>
      </c>
      <c r="B108" s="42"/>
      <c r="C108" s="55">
        <f t="shared" ref="C108:L108" si="26">C38/C60</f>
        <v>0.12419946166697605</v>
      </c>
      <c r="D108" s="55">
        <f t="shared" si="26"/>
        <v>6.3033746556473827E-2</v>
      </c>
      <c r="E108" s="55">
        <f t="shared" si="26"/>
        <v>0.10971854964320643</v>
      </c>
      <c r="F108" s="55">
        <f t="shared" si="26"/>
        <v>9.2688912115741331E-2</v>
      </c>
      <c r="G108" s="56">
        <f t="shared" si="26"/>
        <v>0.10454861360749634</v>
      </c>
      <c r="H108" s="55">
        <f t="shared" si="26"/>
        <v>9.940324746693667E-2</v>
      </c>
      <c r="I108" s="55">
        <f t="shared" si="26"/>
        <v>0.10917847332978287</v>
      </c>
      <c r="J108" s="55">
        <f t="shared" si="26"/>
        <v>0.11681147776280133</v>
      </c>
      <c r="K108" s="55">
        <f t="shared" si="26"/>
        <v>0.12180885975200732</v>
      </c>
      <c r="L108" s="55">
        <f t="shared" si="26"/>
        <v>0.12735934498324969</v>
      </c>
    </row>
  </sheetData>
  <mergeCells count="2">
    <mergeCell ref="M12:M19"/>
    <mergeCell ref="N10:S10"/>
  </mergeCells>
  <conditionalFormatting sqref="O12:R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8"/>
  <sheetViews>
    <sheetView topLeftCell="A2" workbookViewId="0">
      <selection activeCell="C5" sqref="C5:L7"/>
    </sheetView>
  </sheetViews>
  <sheetFormatPr defaultRowHeight="14.6" x14ac:dyDescent="0.4"/>
  <cols>
    <col min="1" max="1" width="54.15234375" style="13" bestFit="1" customWidth="1"/>
    <col min="2" max="2" width="4.15234375" style="37" customWidth="1"/>
    <col min="3" max="12" width="10" style="37" customWidth="1"/>
    <col min="14" max="14" width="16" bestFit="1" customWidth="1"/>
  </cols>
  <sheetData>
    <row r="1" spans="1:16" x14ac:dyDescent="0.4">
      <c r="A1" s="1" t="s">
        <v>4</v>
      </c>
      <c r="B1" s="2"/>
      <c r="C1" s="2"/>
      <c r="D1" s="2"/>
      <c r="E1" s="2"/>
      <c r="F1" s="2"/>
      <c r="G1" s="3"/>
      <c r="H1" s="2"/>
      <c r="I1" s="2"/>
      <c r="J1" s="2"/>
      <c r="K1" s="2"/>
      <c r="L1" s="2"/>
    </row>
    <row r="2" spans="1:16" x14ac:dyDescent="0.4">
      <c r="A2" s="5"/>
      <c r="B2" s="6"/>
      <c r="C2" s="7">
        <v>2019</v>
      </c>
      <c r="D2" s="7">
        <v>2020</v>
      </c>
      <c r="E2" s="7">
        <v>2021</v>
      </c>
      <c r="F2" s="7">
        <v>2022</v>
      </c>
      <c r="G2" s="7">
        <v>2023</v>
      </c>
      <c r="H2" s="7">
        <v>2024</v>
      </c>
      <c r="I2" s="7">
        <v>2025</v>
      </c>
      <c r="J2" s="7">
        <v>2026</v>
      </c>
      <c r="K2" s="8">
        <v>2027</v>
      </c>
      <c r="L2" s="7">
        <v>2028</v>
      </c>
    </row>
    <row r="3" spans="1:16" x14ac:dyDescent="0.4">
      <c r="A3" s="9" t="s">
        <v>5</v>
      </c>
      <c r="B3" s="10"/>
      <c r="C3" s="11"/>
      <c r="D3" s="11"/>
      <c r="E3" s="11"/>
      <c r="F3" s="11"/>
      <c r="G3" s="12"/>
      <c r="H3" s="11"/>
      <c r="I3" s="11"/>
      <c r="J3" s="11"/>
      <c r="K3" s="11"/>
      <c r="L3" s="11"/>
      <c r="O3" s="68">
        <v>2022</v>
      </c>
      <c r="P3" s="68">
        <v>2023</v>
      </c>
    </row>
    <row r="4" spans="1:16" x14ac:dyDescent="0.4">
      <c r="A4" s="14" t="s">
        <v>6</v>
      </c>
      <c r="B4" s="10"/>
      <c r="C4" s="11"/>
      <c r="D4" s="11"/>
      <c r="E4" s="11"/>
      <c r="F4" s="11"/>
      <c r="G4" s="15"/>
      <c r="H4" s="11"/>
      <c r="I4" s="11"/>
      <c r="J4" s="11"/>
      <c r="K4" s="11"/>
      <c r="L4" s="11"/>
      <c r="N4" t="s">
        <v>111</v>
      </c>
      <c r="O4" s="65"/>
      <c r="P4" s="65">
        <f>G7</f>
        <v>0.14278613662486667</v>
      </c>
    </row>
    <row r="5" spans="1:16" ht="15.45" x14ac:dyDescent="0.4">
      <c r="A5" s="16" t="s">
        <v>7</v>
      </c>
      <c r="B5" s="10"/>
      <c r="C5" s="17">
        <v>2.4E-2</v>
      </c>
      <c r="D5" s="17">
        <f>D7-D6</f>
        <v>5.7700874091647175E-2</v>
      </c>
      <c r="E5" s="17">
        <f t="shared" ref="E5:G5" si="0">E7-E6</f>
        <v>-6.6924342808292375E-2</v>
      </c>
      <c r="F5" s="17">
        <f t="shared" si="0"/>
        <v>2.3426903920837266E-2</v>
      </c>
      <c r="G5" s="18">
        <f t="shared" si="0"/>
        <v>0.10478613662486666</v>
      </c>
      <c r="H5" s="19">
        <f>AVERAGE(D5:G5)</f>
        <v>2.9747392957264682E-2</v>
      </c>
      <c r="I5" s="19">
        <f t="shared" ref="I5:L12" si="1">AVERAGE(E5:H5)</f>
        <v>2.2759022673669058E-2</v>
      </c>
      <c r="J5" s="19">
        <f t="shared" si="1"/>
        <v>4.5179864044159419E-2</v>
      </c>
      <c r="K5" s="19">
        <f t="shared" si="1"/>
        <v>5.0618104074989949E-2</v>
      </c>
      <c r="L5" s="19">
        <f t="shared" si="1"/>
        <v>3.707609593752078E-2</v>
      </c>
      <c r="N5" t="s">
        <v>116</v>
      </c>
      <c r="O5" s="66"/>
      <c r="P5" s="66">
        <f>G5</f>
        <v>0.10478613662486666</v>
      </c>
    </row>
    <row r="6" spans="1:16" ht="15.45" x14ac:dyDescent="0.4">
      <c r="A6" s="16" t="s">
        <v>8</v>
      </c>
      <c r="B6" s="10"/>
      <c r="C6" s="20">
        <v>0.03</v>
      </c>
      <c r="D6" s="20">
        <v>0.02</v>
      </c>
      <c r="E6" s="20">
        <v>4.1000000000000002E-2</v>
      </c>
      <c r="F6" s="20">
        <v>3.5999999999999997E-2</v>
      </c>
      <c r="G6" s="21">
        <v>3.7999999999999999E-2</v>
      </c>
      <c r="H6" s="22">
        <f t="shared" ref="H6:H12" si="2">AVERAGE(D6:G6)</f>
        <v>3.3750000000000002E-2</v>
      </c>
      <c r="I6" s="23">
        <f t="shared" si="1"/>
        <v>3.7187499999999998E-2</v>
      </c>
      <c r="J6" s="23">
        <f t="shared" si="1"/>
        <v>3.6234374999999999E-2</v>
      </c>
      <c r="K6" s="23">
        <f t="shared" si="1"/>
        <v>3.6292968750000001E-2</v>
      </c>
      <c r="L6" s="23">
        <f t="shared" si="1"/>
        <v>3.5866210937500004E-2</v>
      </c>
      <c r="N6" t="s">
        <v>117</v>
      </c>
      <c r="O6" s="66"/>
      <c r="P6" s="66">
        <f>G6</f>
        <v>3.7999999999999999E-2</v>
      </c>
    </row>
    <row r="7" spans="1:16" ht="15.45" x14ac:dyDescent="0.4">
      <c r="A7" s="16" t="s">
        <v>9</v>
      </c>
      <c r="B7" s="10"/>
      <c r="C7" s="26">
        <f>C6+C5</f>
        <v>5.3999999999999999E-2</v>
      </c>
      <c r="D7" s="24">
        <f t="shared" ref="D7:E7" si="3">(D23-C23)/C23</f>
        <v>7.7700874091647179E-2</v>
      </c>
      <c r="E7" s="24">
        <f t="shared" si="3"/>
        <v>-2.592434280829237E-2</v>
      </c>
      <c r="F7" s="24">
        <f>(F23-E23)/E23</f>
        <v>5.9426903920837264E-2</v>
      </c>
      <c r="G7" s="25">
        <f>(G23-F23)/F23</f>
        <v>0.14278613662486667</v>
      </c>
      <c r="H7" s="26">
        <f>AVERAGE(D7:G7)</f>
        <v>6.3497392957264684E-2</v>
      </c>
      <c r="I7" s="26">
        <f>AVERAGE(E7:H7)</f>
        <v>5.9946522673669067E-2</v>
      </c>
      <c r="J7" s="26">
        <f>AVERAGE(F7:I7)</f>
        <v>8.1414239044159425E-2</v>
      </c>
      <c r="K7" s="26">
        <f t="shared" si="1"/>
        <v>8.6911072824989971E-2</v>
      </c>
      <c r="L7" s="26">
        <f t="shared" si="1"/>
        <v>7.294230687502079E-2</v>
      </c>
      <c r="N7" t="s">
        <v>118</v>
      </c>
      <c r="O7" s="67">
        <f>F23</f>
        <v>96571</v>
      </c>
      <c r="P7" s="67">
        <f>G23</f>
        <v>110360</v>
      </c>
    </row>
    <row r="8" spans="1:16" ht="15.45" x14ac:dyDescent="0.4">
      <c r="A8" s="16" t="s">
        <v>10</v>
      </c>
      <c r="B8" s="10"/>
      <c r="C8" s="24">
        <f>C25/C23</f>
        <v>0.31183996867550356</v>
      </c>
      <c r="D8" s="24">
        <f>D25/D23</f>
        <v>0.35304552254755289</v>
      </c>
      <c r="E8" s="24">
        <f>E25/E23</f>
        <v>0.34107115431028806</v>
      </c>
      <c r="F8" s="24">
        <f>F25/F23</f>
        <v>0.35477524308539832</v>
      </c>
      <c r="G8" s="25">
        <f>G25/G23</f>
        <v>0.34752627763682492</v>
      </c>
      <c r="H8" s="26">
        <f t="shared" si="2"/>
        <v>0.34910454939501601</v>
      </c>
      <c r="I8" s="26">
        <f t="shared" si="1"/>
        <v>0.3481193061068818</v>
      </c>
      <c r="J8" s="26">
        <f t="shared" si="1"/>
        <v>0.34988134405603022</v>
      </c>
      <c r="K8" s="26">
        <f t="shared" si="1"/>
        <v>0.34865786929868825</v>
      </c>
      <c r="L8" s="26">
        <f t="shared" si="1"/>
        <v>0.34894076721415412</v>
      </c>
      <c r="N8" t="s">
        <v>119</v>
      </c>
      <c r="O8" s="67">
        <f>P5*O7</f>
        <v>10119.301999999998</v>
      </c>
      <c r="P8" s="67"/>
    </row>
    <row r="9" spans="1:16" ht="15.45" x14ac:dyDescent="0.4">
      <c r="A9" s="16" t="s">
        <v>11</v>
      </c>
      <c r="B9" s="10"/>
      <c r="C9" s="24">
        <f>C26/C23</f>
        <v>0.23594716294496332</v>
      </c>
      <c r="D9" s="24">
        <f>D26/D23</f>
        <v>0.21718315879461422</v>
      </c>
      <c r="E9" s="24">
        <f>E26/E23</f>
        <v>0.21061061500318143</v>
      </c>
      <c r="F9" s="24">
        <f>F26/F23</f>
        <v>0.19310144867506809</v>
      </c>
      <c r="G9" s="25">
        <f>G26/G23</f>
        <v>0.20136824936571221</v>
      </c>
      <c r="H9" s="26">
        <f t="shared" si="2"/>
        <v>0.20556586795964399</v>
      </c>
      <c r="I9" s="26">
        <f t="shared" si="1"/>
        <v>0.20266154525090141</v>
      </c>
      <c r="J9" s="26">
        <f t="shared" si="1"/>
        <v>0.20067427781283143</v>
      </c>
      <c r="K9" s="26">
        <f t="shared" si="1"/>
        <v>0.20256748509727227</v>
      </c>
      <c r="L9" s="26">
        <f t="shared" si="1"/>
        <v>0.20286729403016229</v>
      </c>
      <c r="N9" t="s">
        <v>120</v>
      </c>
      <c r="O9" s="67">
        <f>P6*O7</f>
        <v>3669.6979999999999</v>
      </c>
      <c r="P9" s="67"/>
    </row>
    <row r="10" spans="1:16" ht="15.45" x14ac:dyDescent="0.4">
      <c r="A10" s="16" t="s">
        <v>12</v>
      </c>
      <c r="B10" s="10"/>
      <c r="C10" s="24">
        <f>C81/C53</f>
        <v>0.18745504243993669</v>
      </c>
      <c r="D10" s="24">
        <f>D81/D53</f>
        <v>0.18421622290255743</v>
      </c>
      <c r="E10" s="24">
        <f>E81/E53</f>
        <v>0.17355068665478562</v>
      </c>
      <c r="F10" s="24">
        <f>F81/F53</f>
        <v>0.1832070628013274</v>
      </c>
      <c r="G10" s="25">
        <f>G81/G53</f>
        <v>0.17485472794506074</v>
      </c>
      <c r="H10" s="26">
        <f t="shared" si="2"/>
        <v>0.17895717507593278</v>
      </c>
      <c r="I10" s="26">
        <f t="shared" si="1"/>
        <v>0.17764241311927664</v>
      </c>
      <c r="J10" s="26">
        <f t="shared" si="1"/>
        <v>0.17866534473539938</v>
      </c>
      <c r="K10" s="26">
        <f t="shared" si="1"/>
        <v>0.17752991521891739</v>
      </c>
      <c r="L10" s="26">
        <f t="shared" si="1"/>
        <v>0.17819871203738155</v>
      </c>
      <c r="N10" t="s">
        <v>121</v>
      </c>
      <c r="O10" s="67">
        <f>SUM(O7:O9)</f>
        <v>110360</v>
      </c>
    </row>
    <row r="11" spans="1:16" ht="15.45" x14ac:dyDescent="0.4">
      <c r="A11" s="16" t="s">
        <v>13</v>
      </c>
      <c r="B11" s="10"/>
      <c r="C11" s="24">
        <f>C32/C63</f>
        <v>2.8917413417292322E-2</v>
      </c>
      <c r="D11" s="24">
        <f>D32/D63</f>
        <v>2.8085443037974684E-2</v>
      </c>
      <c r="E11" s="24">
        <f>E32/E63</f>
        <v>3.0648223487930566E-2</v>
      </c>
      <c r="F11" s="24">
        <f>F32/F63</f>
        <v>2.9208786297372259E-2</v>
      </c>
      <c r="G11" s="25">
        <f>G32/G63</f>
        <v>3.7831178538800143E-2</v>
      </c>
      <c r="H11" s="26">
        <f t="shared" si="2"/>
        <v>3.1443407840519411E-2</v>
      </c>
      <c r="I11" s="26">
        <f t="shared" si="1"/>
        <v>3.2282899041155597E-2</v>
      </c>
      <c r="J11" s="26">
        <f t="shared" si="1"/>
        <v>3.2691567929461852E-2</v>
      </c>
      <c r="K11" s="26">
        <f t="shared" si="1"/>
        <v>3.3562263337484251E-2</v>
      </c>
      <c r="L11" s="26">
        <f t="shared" si="1"/>
        <v>3.2495034537155278E-2</v>
      </c>
    </row>
    <row r="12" spans="1:16" ht="15.45" x14ac:dyDescent="0.4">
      <c r="A12" s="16" t="s">
        <v>14</v>
      </c>
      <c r="B12" s="10"/>
      <c r="C12" s="24">
        <f>C35/C33</f>
        <v>0.21237433471318745</v>
      </c>
      <c r="D12" s="24">
        <f>D35/D33</f>
        <v>0.36715706227830436</v>
      </c>
      <c r="E12" s="24">
        <f>E35/E33</f>
        <v>0.19463420219058886</v>
      </c>
      <c r="F12" s="24">
        <f>F35/F33</f>
        <v>0.16494691191864813</v>
      </c>
      <c r="G12" s="25">
        <f>G35/G33</f>
        <v>0.19217423632195305</v>
      </c>
      <c r="H12" s="26">
        <f t="shared" si="2"/>
        <v>0.2297281031773736</v>
      </c>
      <c r="I12" s="26">
        <f t="shared" si="1"/>
        <v>0.19537086340214091</v>
      </c>
      <c r="J12" s="26">
        <f t="shared" si="1"/>
        <v>0.19555502870502892</v>
      </c>
      <c r="K12" s="26">
        <f t="shared" si="1"/>
        <v>0.20320705790162413</v>
      </c>
      <c r="L12" s="26">
        <f t="shared" si="1"/>
        <v>0.20596526329654191</v>
      </c>
    </row>
    <row r="13" spans="1:16" x14ac:dyDescent="0.4">
      <c r="A13" s="14" t="s">
        <v>15</v>
      </c>
      <c r="B13" s="10"/>
      <c r="C13" s="10"/>
      <c r="D13" s="10"/>
      <c r="E13" s="10"/>
      <c r="F13" s="10"/>
      <c r="G13" s="27"/>
      <c r="H13" s="11"/>
      <c r="I13" s="11"/>
      <c r="J13" s="11"/>
      <c r="K13" s="11"/>
      <c r="L13" s="11"/>
    </row>
    <row r="14" spans="1:16" x14ac:dyDescent="0.4">
      <c r="A14" s="14" t="s">
        <v>16</v>
      </c>
      <c r="B14" s="10"/>
      <c r="C14" s="10"/>
      <c r="D14" s="10"/>
      <c r="E14" s="10"/>
      <c r="F14" s="10"/>
      <c r="G14" s="27"/>
      <c r="H14" s="28">
        <v>0.05</v>
      </c>
      <c r="I14" s="11"/>
      <c r="J14" s="11"/>
      <c r="K14" s="11"/>
      <c r="L14" s="11"/>
    </row>
    <row r="15" spans="1:16" ht="15.45" x14ac:dyDescent="0.4">
      <c r="A15" s="16" t="s">
        <v>17</v>
      </c>
      <c r="B15" s="10"/>
      <c r="C15" s="29">
        <f>C49/C23*365</f>
        <v>82.152637822026179</v>
      </c>
      <c r="D15" s="29">
        <f>D49/D23*365</f>
        <v>69.887475956400948</v>
      </c>
      <c r="E15" s="29">
        <f>E49/E23*365</f>
        <v>73.184994624481646</v>
      </c>
      <c r="F15" s="29">
        <f>F49/F23*365</f>
        <v>84.780265297035342</v>
      </c>
      <c r="G15" s="30">
        <f>G49/G23*365</f>
        <v>87.582140268213124</v>
      </c>
      <c r="H15" s="29">
        <f t="shared" ref="H15:L19" si="4">AVERAGE(C15:G15)</f>
        <v>79.517502793631451</v>
      </c>
      <c r="I15" s="29">
        <f t="shared" si="4"/>
        <v>78.990475787952505</v>
      </c>
      <c r="J15" s="29">
        <f t="shared" si="4"/>
        <v>80.811075754262816</v>
      </c>
      <c r="K15" s="29">
        <f t="shared" si="4"/>
        <v>82.336291980219045</v>
      </c>
      <c r="L15" s="29">
        <f t="shared" si="4"/>
        <v>81.847497316855794</v>
      </c>
    </row>
    <row r="16" spans="1:16" ht="15.45" x14ac:dyDescent="0.4">
      <c r="A16" s="16" t="s">
        <v>18</v>
      </c>
      <c r="B16" s="10"/>
      <c r="C16" s="29">
        <f>C50/C25*365</f>
        <v>35.855676194696805</v>
      </c>
      <c r="D16" s="29">
        <f>D50/D25*365</f>
        <v>32.06096010654398</v>
      </c>
      <c r="E16" s="29">
        <f>E50/E25*365</f>
        <v>26.426986169186232</v>
      </c>
      <c r="F16" s="29">
        <f>F50/F25*365</f>
        <v>23.23531128688596</v>
      </c>
      <c r="G16" s="30">
        <f>G50/G25*365</f>
        <v>25.333872187312593</v>
      </c>
      <c r="H16" s="29">
        <f t="shared" si="4"/>
        <v>28.582561188925116</v>
      </c>
      <c r="I16" s="29">
        <f t="shared" si="4"/>
        <v>27.127938187770773</v>
      </c>
      <c r="J16" s="29">
        <f t="shared" si="4"/>
        <v>26.141333804016135</v>
      </c>
      <c r="K16" s="29">
        <f t="shared" si="4"/>
        <v>26.084203330982113</v>
      </c>
      <c r="L16" s="29">
        <f t="shared" si="4"/>
        <v>26.653981739801349</v>
      </c>
    </row>
    <row r="17" spans="1:12" ht="15.45" x14ac:dyDescent="0.4">
      <c r="A17" s="16" t="s">
        <v>19</v>
      </c>
      <c r="B17" s="10"/>
      <c r="C17" s="29">
        <f>D53-C53</f>
        <v>4533</v>
      </c>
      <c r="D17" s="29">
        <f>E53-D53</f>
        <v>5819</v>
      </c>
      <c r="E17" s="29">
        <f>F53-E53</f>
        <v>9757</v>
      </c>
      <c r="F17" s="29">
        <f>G53-F53</f>
        <v>10770</v>
      </c>
      <c r="G17" s="30">
        <f>H53-G53</f>
        <v>0</v>
      </c>
      <c r="H17" s="29">
        <f t="shared" si="4"/>
        <v>6175.8</v>
      </c>
      <c r="I17" s="29">
        <f t="shared" si="4"/>
        <v>6504.36</v>
      </c>
      <c r="J17" s="29">
        <f t="shared" si="4"/>
        <v>6641.4319999999989</v>
      </c>
      <c r="K17" s="29">
        <f t="shared" si="4"/>
        <v>6018.3183999999992</v>
      </c>
      <c r="L17" s="29">
        <f t="shared" si="4"/>
        <v>5067.9820799999998</v>
      </c>
    </row>
    <row r="18" spans="1:12" ht="15.45" x14ac:dyDescent="0.4">
      <c r="A18" s="16" t="s">
        <v>20</v>
      </c>
      <c r="B18" s="10"/>
      <c r="C18" s="29">
        <f>D65-C65</f>
        <v>7163</v>
      </c>
      <c r="D18" s="29">
        <f>E65-D65</f>
        <v>13510</v>
      </c>
      <c r="E18" s="29">
        <f>F65-E65</f>
        <v>37180</v>
      </c>
      <c r="F18" s="29">
        <f>G65-F65</f>
        <v>-2131</v>
      </c>
      <c r="G18" s="30"/>
      <c r="H18" s="29">
        <f t="shared" si="4"/>
        <v>13930.5</v>
      </c>
      <c r="I18" s="29">
        <f t="shared" si="4"/>
        <v>15622.375</v>
      </c>
      <c r="J18" s="29">
        <f t="shared" si="4"/>
        <v>16150.46875</v>
      </c>
      <c r="K18" s="29">
        <f t="shared" si="4"/>
        <v>10893.0859375</v>
      </c>
      <c r="L18" s="29">
        <f t="shared" si="4"/>
        <v>14149.107421875</v>
      </c>
    </row>
    <row r="19" spans="1:12" ht="15.45" x14ac:dyDescent="0.4">
      <c r="A19" s="31" t="s">
        <v>21</v>
      </c>
      <c r="B19" s="32"/>
      <c r="C19" s="33">
        <f>D74-C74</f>
        <v>838</v>
      </c>
      <c r="D19" s="33">
        <f>E74-D74</f>
        <v>9682</v>
      </c>
      <c r="E19" s="33">
        <f>F74-E74</f>
        <v>10612</v>
      </c>
      <c r="F19" s="33">
        <f>G74-F74</f>
        <v>12667</v>
      </c>
      <c r="G19" s="34"/>
      <c r="H19" s="35">
        <f t="shared" si="4"/>
        <v>8449.75</v>
      </c>
      <c r="I19" s="33">
        <f t="shared" si="4"/>
        <v>10352.6875</v>
      </c>
      <c r="J19" s="33">
        <f t="shared" si="4"/>
        <v>10520.359375</v>
      </c>
      <c r="K19" s="33">
        <f t="shared" si="4"/>
        <v>10497.44921875</v>
      </c>
      <c r="L19" s="33">
        <f t="shared" si="4"/>
        <v>9955.0615234375</v>
      </c>
    </row>
    <row r="20" spans="1:12" x14ac:dyDescent="0.4">
      <c r="A20" s="16"/>
      <c r="B20" s="10"/>
      <c r="C20" s="11"/>
      <c r="D20" s="11"/>
      <c r="E20" s="11"/>
      <c r="F20" s="11"/>
      <c r="G20" s="12"/>
      <c r="H20" s="11"/>
      <c r="I20" s="11"/>
      <c r="J20" s="11"/>
      <c r="K20" s="11"/>
      <c r="L20" s="11"/>
    </row>
    <row r="21" spans="1:12" x14ac:dyDescent="0.4">
      <c r="A21" s="36" t="s">
        <v>22</v>
      </c>
      <c r="G21" s="38"/>
    </row>
    <row r="22" spans="1:12" x14ac:dyDescent="0.4">
      <c r="A22" s="13" t="s">
        <v>23</v>
      </c>
      <c r="G22" s="38"/>
    </row>
    <row r="23" spans="1:12" x14ac:dyDescent="0.4">
      <c r="A23" s="13" t="s">
        <v>24</v>
      </c>
      <c r="B23" s="37" t="s">
        <v>25</v>
      </c>
      <c r="C23" s="39">
        <v>86833</v>
      </c>
      <c r="D23" s="39">
        <v>93580</v>
      </c>
      <c r="E23" s="39">
        <v>91154</v>
      </c>
      <c r="F23" s="39">
        <v>96571</v>
      </c>
      <c r="G23" s="40">
        <v>110360</v>
      </c>
      <c r="H23" s="39">
        <f>G23*(1+H7)</f>
        <v>117367.57228676372</v>
      </c>
      <c r="I23" s="39">
        <f>H23*(1+I7)</f>
        <v>124403.35012000569</v>
      </c>
      <c r="J23" s="39">
        <f>I23*(1+J7)</f>
        <v>134531.5542045701</v>
      </c>
      <c r="K23" s="39">
        <f>J23*(1+K7)</f>
        <v>146223.83590930258</v>
      </c>
      <c r="L23" s="39">
        <f>K23*(1+L7)</f>
        <v>156889.73982064161</v>
      </c>
    </row>
    <row r="24" spans="1:12" x14ac:dyDescent="0.4">
      <c r="A24" s="13" t="s">
        <v>26</v>
      </c>
      <c r="G24" s="38"/>
      <c r="H24" s="39"/>
      <c r="I24" s="39"/>
      <c r="J24" s="39"/>
      <c r="K24" s="39"/>
      <c r="L24" s="39"/>
    </row>
    <row r="25" spans="1:12" x14ac:dyDescent="0.4">
      <c r="A25" s="13" t="s">
        <v>27</v>
      </c>
      <c r="B25" s="37" t="s">
        <v>25</v>
      </c>
      <c r="C25" s="39">
        <v>27078</v>
      </c>
      <c r="D25" s="39">
        <v>33038</v>
      </c>
      <c r="E25" s="39">
        <v>31090</v>
      </c>
      <c r="F25" s="39">
        <v>34261</v>
      </c>
      <c r="G25" s="40">
        <v>38353</v>
      </c>
      <c r="H25" s="39">
        <f>H23*H8</f>
        <v>40973.553436757618</v>
      </c>
      <c r="I25" s="39">
        <f>I23*I8</f>
        <v>43307.207921147856</v>
      </c>
      <c r="J25" s="39">
        <f>J23*J8</f>
        <v>47070.081003041669</v>
      </c>
      <c r="K25" s="39">
        <f>K23*K8</f>
        <v>50982.091068818459</v>
      </c>
      <c r="L25" s="39">
        <f>L23*L8</f>
        <v>54745.226181043712</v>
      </c>
    </row>
    <row r="26" spans="1:12" x14ac:dyDescent="0.4">
      <c r="A26" s="13" t="s">
        <v>28</v>
      </c>
      <c r="B26" s="37" t="s">
        <v>25</v>
      </c>
      <c r="C26" s="39">
        <v>20488</v>
      </c>
      <c r="D26" s="39">
        <v>20324</v>
      </c>
      <c r="E26" s="39">
        <v>19198</v>
      </c>
      <c r="F26" s="39">
        <v>18648</v>
      </c>
      <c r="G26" s="40">
        <v>22223</v>
      </c>
      <c r="H26" s="39">
        <f>H9*H23</f>
        <v>24126.766867444843</v>
      </c>
      <c r="I26" s="39">
        <f>I9*I23</f>
        <v>25211.775169709264</v>
      </c>
      <c r="J26" s="39">
        <f>J9*J23</f>
        <v>26997.022483039891</v>
      </c>
      <c r="K26" s="39">
        <f>K9*K23</f>
        <v>29620.194701423636</v>
      </c>
      <c r="L26" s="39">
        <f>L9*L23</f>
        <v>31827.796978509763</v>
      </c>
    </row>
    <row r="27" spans="1:12" x14ac:dyDescent="0.4">
      <c r="A27" s="13" t="s">
        <v>29</v>
      </c>
      <c r="B27" s="37" t="s">
        <v>25</v>
      </c>
      <c r="C27" s="39">
        <v>11381</v>
      </c>
      <c r="D27" s="39">
        <v>12046</v>
      </c>
      <c r="E27" s="39">
        <v>11988</v>
      </c>
      <c r="F27" s="39">
        <v>12292</v>
      </c>
      <c r="G27" s="40">
        <v>14726</v>
      </c>
      <c r="H27" s="39">
        <f>(1+H7)*G27</f>
        <v>15661.062608688679</v>
      </c>
      <c r="I27" s="39">
        <f>(1+I7)*H27</f>
        <v>16599.888853454184</v>
      </c>
      <c r="J27" s="39">
        <f>(1+J7)*I27</f>
        <v>17951.35617267578</v>
      </c>
      <c r="K27" s="39">
        <f>(1+K7)*J27</f>
        <v>19511.527796306538</v>
      </c>
      <c r="L27" s="39">
        <f>(1+L7)*K27</f>
        <v>20934.743644425227</v>
      </c>
    </row>
    <row r="28" spans="1:12" x14ac:dyDescent="0.4">
      <c r="A28" s="13" t="s">
        <v>30</v>
      </c>
      <c r="B28" s="37" t="s">
        <v>25</v>
      </c>
      <c r="C28" s="37">
        <v>233</v>
      </c>
      <c r="D28" s="39">
        <v>10194</v>
      </c>
      <c r="E28" s="39">
        <v>1432</v>
      </c>
      <c r="F28" s="39">
        <v>2400</v>
      </c>
      <c r="G28" s="38">
        <v>47</v>
      </c>
      <c r="H28" s="39">
        <f>AVERAGE(E28:G28)</f>
        <v>1293</v>
      </c>
      <c r="I28" s="39">
        <f>AVERAGE(F28:H28)</f>
        <v>1246.6666666666667</v>
      </c>
      <c r="J28" s="39">
        <f>AVERAGE(G28:I28)</f>
        <v>862.22222222222229</v>
      </c>
      <c r="K28" s="39">
        <f>AVERAGE(H28:J28)</f>
        <v>1133.962962962963</v>
      </c>
      <c r="L28" s="39">
        <f>AVERAGE(I28:K28)</f>
        <v>1080.9506172839508</v>
      </c>
    </row>
    <row r="29" spans="1:12" x14ac:dyDescent="0.4">
      <c r="A29" s="13" t="s">
        <v>31</v>
      </c>
      <c r="B29" s="37" t="s">
        <v>25</v>
      </c>
      <c r="C29" s="39">
        <f>SUM(C25:C27)</f>
        <v>58947</v>
      </c>
      <c r="D29" s="39">
        <f t="shared" ref="D29:L29" si="5">SUM(D25:D27)</f>
        <v>65408</v>
      </c>
      <c r="E29" s="39">
        <f t="shared" si="5"/>
        <v>62276</v>
      </c>
      <c r="F29" s="39">
        <f t="shared" si="5"/>
        <v>65201</v>
      </c>
      <c r="G29" s="40">
        <f t="shared" si="5"/>
        <v>75302</v>
      </c>
      <c r="H29" s="39">
        <f t="shared" si="5"/>
        <v>80761.382912891146</v>
      </c>
      <c r="I29" s="39">
        <f t="shared" si="5"/>
        <v>85118.871944311308</v>
      </c>
      <c r="J29" s="39">
        <f t="shared" si="5"/>
        <v>92018.459658757332</v>
      </c>
      <c r="K29" s="39">
        <f t="shared" si="5"/>
        <v>100113.81356654863</v>
      </c>
      <c r="L29" s="39">
        <f t="shared" si="5"/>
        <v>107507.76680397869</v>
      </c>
    </row>
    <row r="30" spans="1:12" x14ac:dyDescent="0.4">
      <c r="A30" s="13" t="s">
        <v>32</v>
      </c>
      <c r="B30" s="37" t="s">
        <v>25</v>
      </c>
      <c r="C30" s="39">
        <f t="shared" ref="C30:L30" si="6">C23-C28-C29</f>
        <v>27653</v>
      </c>
      <c r="D30" s="39">
        <f t="shared" si="6"/>
        <v>17978</v>
      </c>
      <c r="E30" s="39">
        <f t="shared" si="6"/>
        <v>27446</v>
      </c>
      <c r="F30" s="39">
        <f t="shared" si="6"/>
        <v>28970</v>
      </c>
      <c r="G30" s="40">
        <f t="shared" si="6"/>
        <v>35011</v>
      </c>
      <c r="H30" s="39">
        <f t="shared" si="6"/>
        <v>35313.189373872578</v>
      </c>
      <c r="I30" s="39">
        <f t="shared" si="6"/>
        <v>38037.811509027713</v>
      </c>
      <c r="J30" s="39">
        <f t="shared" si="6"/>
        <v>41650.872323590549</v>
      </c>
      <c r="K30" s="39">
        <f t="shared" si="6"/>
        <v>44976.059379790997</v>
      </c>
      <c r="L30" s="39">
        <f t="shared" si="6"/>
        <v>48301.022399378955</v>
      </c>
    </row>
    <row r="31" spans="1:12" x14ac:dyDescent="0.4">
      <c r="A31" s="13" t="s">
        <v>33</v>
      </c>
      <c r="G31" s="38"/>
      <c r="H31" s="39"/>
      <c r="I31" s="39"/>
      <c r="J31" s="39"/>
      <c r="K31" s="39"/>
      <c r="L31" s="39"/>
    </row>
    <row r="32" spans="1:12" x14ac:dyDescent="0.4">
      <c r="A32" s="13" t="s">
        <v>34</v>
      </c>
      <c r="B32" s="37" t="s">
        <v>25</v>
      </c>
      <c r="C32" s="37">
        <v>597</v>
      </c>
      <c r="D32" s="37">
        <v>781</v>
      </c>
      <c r="E32" s="39">
        <v>1243</v>
      </c>
      <c r="F32" s="39">
        <v>2222</v>
      </c>
      <c r="G32" s="40">
        <v>2733</v>
      </c>
      <c r="H32" s="39">
        <f>H11*H63</f>
        <v>2271.5346692148032</v>
      </c>
      <c r="I32" s="39">
        <f>I11*I63</f>
        <v>2332.1811925311627</v>
      </c>
      <c r="J32" s="39">
        <f>J11*J63</f>
        <v>2361.7042503601833</v>
      </c>
      <c r="K32" s="39">
        <f>K11*K63</f>
        <v>2424.6050280265372</v>
      </c>
      <c r="L32" s="39">
        <f>L11*L63</f>
        <v>2347.5062850331715</v>
      </c>
    </row>
    <row r="33" spans="1:12" x14ac:dyDescent="0.4">
      <c r="A33" s="13" t="s">
        <v>35</v>
      </c>
      <c r="B33" s="37" t="s">
        <v>25</v>
      </c>
      <c r="C33" s="39">
        <f t="shared" ref="C33:L33" si="7">C30-C32</f>
        <v>27056</v>
      </c>
      <c r="D33" s="39">
        <f t="shared" si="7"/>
        <v>17197</v>
      </c>
      <c r="E33" s="39">
        <f t="shared" si="7"/>
        <v>26203</v>
      </c>
      <c r="F33" s="39">
        <f t="shared" si="7"/>
        <v>26748</v>
      </c>
      <c r="G33" s="40">
        <f t="shared" si="7"/>
        <v>32278</v>
      </c>
      <c r="H33" s="39">
        <f t="shared" si="7"/>
        <v>33041.654704657776</v>
      </c>
      <c r="I33" s="39">
        <f t="shared" si="7"/>
        <v>35705.63031649655</v>
      </c>
      <c r="J33" s="39">
        <f t="shared" si="7"/>
        <v>39289.168073230365</v>
      </c>
      <c r="K33" s="39">
        <f t="shared" si="7"/>
        <v>42551.454351764463</v>
      </c>
      <c r="L33" s="39">
        <f t="shared" si="7"/>
        <v>45953.516114345781</v>
      </c>
    </row>
    <row r="34" spans="1:12" x14ac:dyDescent="0.4">
      <c r="A34" s="13" t="s">
        <v>36</v>
      </c>
      <c r="G34" s="38"/>
      <c r="H34" s="39"/>
      <c r="I34" s="39"/>
      <c r="J34" s="39"/>
      <c r="K34" s="39"/>
      <c r="L34" s="39"/>
    </row>
    <row r="35" spans="1:12" x14ac:dyDescent="0.4">
      <c r="A35" s="13" t="s">
        <v>37</v>
      </c>
      <c r="B35" s="37" t="s">
        <v>25</v>
      </c>
      <c r="C35" s="39">
        <v>5746</v>
      </c>
      <c r="D35" s="39">
        <v>6314</v>
      </c>
      <c r="E35" s="39">
        <v>5100</v>
      </c>
      <c r="F35" s="39">
        <v>4412</v>
      </c>
      <c r="G35" s="40">
        <v>6203</v>
      </c>
      <c r="H35" s="39">
        <f>H33*H12</f>
        <v>7590.5966611427739</v>
      </c>
      <c r="I35" s="39">
        <f>I33*I12</f>
        <v>6975.8398232515892</v>
      </c>
      <c r="J35" s="39">
        <f>J33*J12</f>
        <v>7683.1943903572692</v>
      </c>
      <c r="K35" s="39">
        <f>K33*K12</f>
        <v>8646.7558482573168</v>
      </c>
      <c r="L35" s="39">
        <f>L33*L12</f>
        <v>9464.8280458931094</v>
      </c>
    </row>
    <row r="36" spans="1:12" x14ac:dyDescent="0.4">
      <c r="A36" s="13" t="s">
        <v>38</v>
      </c>
      <c r="B36" s="37" t="s">
        <v>25</v>
      </c>
      <c r="C36" s="39">
        <f t="shared" ref="C36:L36" si="8">C33-C35</f>
        <v>21310</v>
      </c>
      <c r="D36" s="39">
        <f t="shared" si="8"/>
        <v>10883</v>
      </c>
      <c r="E36" s="39">
        <f t="shared" si="8"/>
        <v>21103</v>
      </c>
      <c r="F36" s="39">
        <f t="shared" si="8"/>
        <v>22336</v>
      </c>
      <c r="G36" s="40">
        <f t="shared" si="8"/>
        <v>26075</v>
      </c>
      <c r="H36" s="39">
        <f t="shared" si="8"/>
        <v>25451.058043515004</v>
      </c>
      <c r="I36" s="39">
        <f t="shared" si="8"/>
        <v>28729.79049324496</v>
      </c>
      <c r="J36" s="39">
        <f t="shared" si="8"/>
        <v>31605.973682873097</v>
      </c>
      <c r="K36" s="39">
        <f t="shared" si="8"/>
        <v>33904.698503507148</v>
      </c>
      <c r="L36" s="39">
        <f t="shared" si="8"/>
        <v>36488.68806845267</v>
      </c>
    </row>
    <row r="37" spans="1:12" x14ac:dyDescent="0.4">
      <c r="A37" s="13" t="s">
        <v>39</v>
      </c>
      <c r="B37" s="37" t="s">
        <v>25</v>
      </c>
      <c r="C37" s="37">
        <v>100</v>
      </c>
      <c r="D37" s="37">
        <v>100</v>
      </c>
      <c r="E37" s="37">
        <v>100</v>
      </c>
      <c r="F37" s="37">
        <v>100</v>
      </c>
      <c r="G37" s="38">
        <v>100</v>
      </c>
      <c r="H37" s="39">
        <f>AVERAGE(E37:G37)</f>
        <v>100</v>
      </c>
      <c r="I37" s="39">
        <f>AVERAGE(F37:H37)</f>
        <v>100</v>
      </c>
      <c r="J37" s="39">
        <f>AVERAGE(G37:I37)</f>
        <v>100</v>
      </c>
      <c r="K37" s="39">
        <f>AVERAGE(H37:J37)</f>
        <v>100</v>
      </c>
      <c r="L37" s="39">
        <f>AVERAGE(I37:K37)</f>
        <v>100</v>
      </c>
    </row>
    <row r="38" spans="1:12" x14ac:dyDescent="0.4">
      <c r="A38" s="13" t="s">
        <v>40</v>
      </c>
      <c r="B38" s="37" t="s">
        <v>25</v>
      </c>
      <c r="C38" s="39">
        <f t="shared" ref="C38:L38" si="9">C36+C37</f>
        <v>21410</v>
      </c>
      <c r="D38" s="39">
        <f t="shared" si="9"/>
        <v>10983</v>
      </c>
      <c r="E38" s="39">
        <f t="shared" si="9"/>
        <v>21203</v>
      </c>
      <c r="F38" s="39">
        <f t="shared" si="9"/>
        <v>22436</v>
      </c>
      <c r="G38" s="40">
        <f t="shared" si="9"/>
        <v>26175</v>
      </c>
      <c r="H38" s="39">
        <f t="shared" si="9"/>
        <v>25551.058043515004</v>
      </c>
      <c r="I38" s="39">
        <f t="shared" si="9"/>
        <v>28829.79049324496</v>
      </c>
      <c r="J38" s="39">
        <f t="shared" si="9"/>
        <v>31705.973682873097</v>
      </c>
      <c r="K38" s="39">
        <f t="shared" si="9"/>
        <v>34004.698503507148</v>
      </c>
      <c r="L38" s="39">
        <f t="shared" si="9"/>
        <v>36588.68806845267</v>
      </c>
    </row>
    <row r="39" spans="1:12" x14ac:dyDescent="0.4">
      <c r="A39" s="13" t="s">
        <v>41</v>
      </c>
      <c r="G39" s="38"/>
      <c r="H39" s="39"/>
      <c r="I39" s="39"/>
      <c r="J39" s="39"/>
      <c r="K39" s="39"/>
      <c r="L39" s="39"/>
    </row>
    <row r="40" spans="1:12" x14ac:dyDescent="0.4">
      <c r="A40" s="13" t="s">
        <v>42</v>
      </c>
      <c r="B40" s="37" t="s">
        <v>25</v>
      </c>
      <c r="C40" s="39">
        <f>C76</f>
        <v>8239</v>
      </c>
      <c r="D40" s="39">
        <f>D76</f>
        <v>8027</v>
      </c>
      <c r="E40" s="39">
        <f>E76</f>
        <v>7808</v>
      </c>
      <c r="F40" s="39">
        <f>F76</f>
        <v>7708</v>
      </c>
      <c r="G40" s="40">
        <f>G76</f>
        <v>7677</v>
      </c>
      <c r="H40" s="39">
        <f>G40</f>
        <v>7677</v>
      </c>
      <c r="I40" s="39">
        <f>H40</f>
        <v>7677</v>
      </c>
      <c r="J40" s="39">
        <f>I40</f>
        <v>7677</v>
      </c>
      <c r="K40" s="39">
        <f>J40</f>
        <v>7677</v>
      </c>
      <c r="L40" s="39">
        <f>K40</f>
        <v>7677</v>
      </c>
    </row>
    <row r="41" spans="1:12" x14ac:dyDescent="0.4">
      <c r="G41" s="38"/>
      <c r="H41" s="39"/>
      <c r="I41" s="39"/>
      <c r="J41" s="39"/>
      <c r="K41" s="39"/>
      <c r="L41" s="39"/>
    </row>
    <row r="42" spans="1:12" x14ac:dyDescent="0.4">
      <c r="A42" s="41" t="s">
        <v>43</v>
      </c>
      <c r="B42" s="42" t="s">
        <v>25</v>
      </c>
      <c r="C42" s="43">
        <f t="shared" ref="C42:L42" si="10">C38/C40</f>
        <v>2.5986163369340938</v>
      </c>
      <c r="D42" s="43">
        <f t="shared" si="10"/>
        <v>1.3682571321788963</v>
      </c>
      <c r="E42" s="43">
        <f t="shared" si="10"/>
        <v>2.715548155737705</v>
      </c>
      <c r="F42" s="43">
        <f t="shared" si="10"/>
        <v>2.9107420861442659</v>
      </c>
      <c r="G42" s="44">
        <f t="shared" si="10"/>
        <v>3.409534974599453</v>
      </c>
      <c r="H42" s="43">
        <f t="shared" si="10"/>
        <v>3.3282607846183412</v>
      </c>
      <c r="I42" s="43">
        <f t="shared" si="10"/>
        <v>3.7553459024677558</v>
      </c>
      <c r="J42" s="43">
        <f t="shared" si="10"/>
        <v>4.1299952693595277</v>
      </c>
      <c r="K42" s="43">
        <f t="shared" si="10"/>
        <v>4.4294253619261621</v>
      </c>
      <c r="L42" s="43">
        <f t="shared" si="10"/>
        <v>4.7660138163934702</v>
      </c>
    </row>
    <row r="43" spans="1:12" x14ac:dyDescent="0.4">
      <c r="C43" s="45"/>
      <c r="D43" s="45"/>
      <c r="E43" s="45"/>
      <c r="F43" s="45"/>
      <c r="G43" s="46"/>
    </row>
    <row r="44" spans="1:12" x14ac:dyDescent="0.4">
      <c r="A44" s="36" t="s">
        <v>44</v>
      </c>
      <c r="G44" s="38"/>
    </row>
    <row r="45" spans="1:12" x14ac:dyDescent="0.4">
      <c r="A45" s="13" t="s">
        <v>45</v>
      </c>
      <c r="G45" s="38"/>
    </row>
    <row r="46" spans="1:12" x14ac:dyDescent="0.4">
      <c r="A46" s="13" t="s">
        <v>46</v>
      </c>
      <c r="B46" s="37" t="s">
        <v>25</v>
      </c>
      <c r="C46" s="39">
        <v>8669</v>
      </c>
      <c r="D46" s="39">
        <v>5595</v>
      </c>
      <c r="E46" s="39">
        <v>6510</v>
      </c>
      <c r="F46" s="39">
        <v>7663</v>
      </c>
      <c r="G46" s="40">
        <v>11946</v>
      </c>
      <c r="H46" s="39">
        <f t="shared" ref="H46:L47" si="11">G46*(1+$H$14)</f>
        <v>12543.300000000001</v>
      </c>
      <c r="I46" s="39">
        <f t="shared" si="11"/>
        <v>13170.465000000002</v>
      </c>
      <c r="J46" s="39">
        <f t="shared" si="11"/>
        <v>13828.988250000002</v>
      </c>
      <c r="K46" s="39">
        <f t="shared" si="11"/>
        <v>14520.437662500002</v>
      </c>
      <c r="L46" s="39">
        <f t="shared" si="11"/>
        <v>15246.459545625003</v>
      </c>
    </row>
    <row r="47" spans="1:12" x14ac:dyDescent="0.4">
      <c r="A47" s="41" t="s">
        <v>47</v>
      </c>
      <c r="B47" s="42" t="s">
        <v>25</v>
      </c>
      <c r="C47" s="47">
        <v>76796</v>
      </c>
      <c r="D47" s="47">
        <v>90687</v>
      </c>
      <c r="E47" s="47">
        <v>106657</v>
      </c>
      <c r="F47" s="47">
        <v>125218</v>
      </c>
      <c r="G47" s="48">
        <v>121704</v>
      </c>
      <c r="H47" s="49">
        <f t="shared" si="11"/>
        <v>127789.20000000001</v>
      </c>
      <c r="I47" s="49">
        <f t="shared" si="11"/>
        <v>134178.66</v>
      </c>
      <c r="J47" s="49">
        <f t="shared" si="11"/>
        <v>140887.59300000002</v>
      </c>
      <c r="K47" s="49">
        <f t="shared" si="11"/>
        <v>147931.97265000004</v>
      </c>
      <c r="L47" s="49">
        <f t="shared" si="11"/>
        <v>155328.57128250005</v>
      </c>
    </row>
    <row r="48" spans="1:12" x14ac:dyDescent="0.4">
      <c r="A48" s="13" t="s">
        <v>48</v>
      </c>
      <c r="B48" s="37" t="s">
        <v>25</v>
      </c>
      <c r="C48" s="39">
        <f t="shared" ref="C48:L48" si="12">SUM(C46:C47)</f>
        <v>85465</v>
      </c>
      <c r="D48" s="39">
        <f t="shared" si="12"/>
        <v>96282</v>
      </c>
      <c r="E48" s="39">
        <f t="shared" si="12"/>
        <v>113167</v>
      </c>
      <c r="F48" s="39">
        <f t="shared" si="12"/>
        <v>132881</v>
      </c>
      <c r="G48" s="50">
        <f t="shared" si="12"/>
        <v>133650</v>
      </c>
      <c r="H48" s="39">
        <f t="shared" si="12"/>
        <v>140332.5</v>
      </c>
      <c r="I48" s="39">
        <f t="shared" si="12"/>
        <v>147349.125</v>
      </c>
      <c r="J48" s="39">
        <f t="shared" si="12"/>
        <v>154716.58125000002</v>
      </c>
      <c r="K48" s="39">
        <f t="shared" si="12"/>
        <v>162452.41031250005</v>
      </c>
      <c r="L48" s="39">
        <f t="shared" si="12"/>
        <v>170575.03082812505</v>
      </c>
    </row>
    <row r="49" spans="1:12" x14ac:dyDescent="0.4">
      <c r="A49" s="13" t="s">
        <v>49</v>
      </c>
      <c r="B49" s="37" t="s">
        <v>25</v>
      </c>
      <c r="C49" s="39">
        <v>19544</v>
      </c>
      <c r="D49" s="39">
        <v>17918</v>
      </c>
      <c r="E49" s="39">
        <v>18277</v>
      </c>
      <c r="F49" s="39">
        <v>22431</v>
      </c>
      <c r="G49" s="40">
        <v>26481</v>
      </c>
      <c r="H49" s="39">
        <f t="shared" ref="H49:L76" si="13">G49</f>
        <v>26481</v>
      </c>
      <c r="I49" s="39">
        <f t="shared" si="13"/>
        <v>26481</v>
      </c>
      <c r="J49" s="39">
        <f t="shared" si="13"/>
        <v>26481</v>
      </c>
      <c r="K49" s="39">
        <f t="shared" si="13"/>
        <v>26481</v>
      </c>
      <c r="L49" s="39">
        <f t="shared" si="13"/>
        <v>26481</v>
      </c>
    </row>
    <row r="50" spans="1:12" x14ac:dyDescent="0.4">
      <c r="A50" s="13" t="s">
        <v>50</v>
      </c>
      <c r="B50" s="37" t="s">
        <v>25</v>
      </c>
      <c r="C50" s="39">
        <v>2660</v>
      </c>
      <c r="D50" s="39">
        <v>2902</v>
      </c>
      <c r="E50" s="39">
        <v>2251</v>
      </c>
      <c r="F50" s="39">
        <v>2181</v>
      </c>
      <c r="G50" s="40">
        <v>2662</v>
      </c>
      <c r="H50" s="39">
        <f t="shared" si="13"/>
        <v>2662</v>
      </c>
      <c r="I50" s="39">
        <f t="shared" si="13"/>
        <v>2662</v>
      </c>
      <c r="J50" s="39">
        <f t="shared" si="13"/>
        <v>2662</v>
      </c>
      <c r="K50" s="39">
        <f t="shared" si="13"/>
        <v>2662</v>
      </c>
      <c r="L50" s="39">
        <f t="shared" si="13"/>
        <v>2662</v>
      </c>
    </row>
    <row r="51" spans="1:12" x14ac:dyDescent="0.4">
      <c r="A51" s="13" t="s">
        <v>51</v>
      </c>
      <c r="B51" s="37" t="s">
        <v>25</v>
      </c>
      <c r="C51" s="39">
        <v>6577</v>
      </c>
      <c r="D51" s="39">
        <v>5705</v>
      </c>
      <c r="E51" s="39">
        <v>5965</v>
      </c>
      <c r="F51" s="39">
        <v>5203</v>
      </c>
      <c r="G51" s="40">
        <v>6869</v>
      </c>
      <c r="H51" s="39">
        <f t="shared" si="13"/>
        <v>6869</v>
      </c>
      <c r="I51" s="39">
        <f t="shared" si="13"/>
        <v>6869</v>
      </c>
      <c r="J51" s="39">
        <f t="shared" si="13"/>
        <v>6869</v>
      </c>
      <c r="K51" s="39">
        <f t="shared" si="13"/>
        <v>6869</v>
      </c>
      <c r="L51" s="39">
        <f t="shared" si="13"/>
        <v>6869</v>
      </c>
    </row>
    <row r="52" spans="1:12" x14ac:dyDescent="0.4">
      <c r="A52" s="13" t="s">
        <v>52</v>
      </c>
      <c r="B52" s="37" t="s">
        <v>25</v>
      </c>
      <c r="C52" s="39">
        <f t="shared" ref="C52:L52" si="14">SUM(C48:C51)</f>
        <v>114246</v>
      </c>
      <c r="D52" s="39">
        <f t="shared" si="14"/>
        <v>122807</v>
      </c>
      <c r="E52" s="39">
        <f t="shared" si="14"/>
        <v>139660</v>
      </c>
      <c r="F52" s="39">
        <f t="shared" si="14"/>
        <v>162696</v>
      </c>
      <c r="G52" s="40">
        <f t="shared" si="14"/>
        <v>169662</v>
      </c>
      <c r="H52" s="39">
        <f t="shared" si="14"/>
        <v>176344.5</v>
      </c>
      <c r="I52" s="39">
        <f t="shared" si="14"/>
        <v>183361.125</v>
      </c>
      <c r="J52" s="39">
        <f t="shared" si="14"/>
        <v>190728.58125000002</v>
      </c>
      <c r="K52" s="39">
        <f t="shared" si="14"/>
        <v>198464.41031250005</v>
      </c>
      <c r="L52" s="39">
        <f t="shared" si="14"/>
        <v>206587.03082812505</v>
      </c>
    </row>
    <row r="53" spans="1:12" x14ac:dyDescent="0.4">
      <c r="A53" s="13" t="s">
        <v>53</v>
      </c>
      <c r="B53" s="37" t="s">
        <v>25</v>
      </c>
      <c r="C53" s="39">
        <v>27804</v>
      </c>
      <c r="D53" s="39">
        <v>32337</v>
      </c>
      <c r="E53" s="39">
        <v>38156</v>
      </c>
      <c r="F53" s="39">
        <v>47913</v>
      </c>
      <c r="G53" s="40">
        <v>58683</v>
      </c>
      <c r="H53" s="39">
        <f t="shared" si="13"/>
        <v>58683</v>
      </c>
      <c r="I53" s="39">
        <f t="shared" si="13"/>
        <v>58683</v>
      </c>
      <c r="J53" s="39">
        <f t="shared" si="13"/>
        <v>58683</v>
      </c>
      <c r="K53" s="39">
        <f t="shared" si="13"/>
        <v>58683</v>
      </c>
      <c r="L53" s="39">
        <f t="shared" si="13"/>
        <v>58683</v>
      </c>
    </row>
    <row r="54" spans="1:12" x14ac:dyDescent="0.4">
      <c r="A54" s="13" t="s">
        <v>54</v>
      </c>
      <c r="B54" s="37" t="s">
        <v>25</v>
      </c>
      <c r="C54" s="39">
        <v>-14793</v>
      </c>
      <c r="D54" s="39">
        <v>-17606</v>
      </c>
      <c r="E54" s="39">
        <v>-19800</v>
      </c>
      <c r="F54" s="39">
        <v>-24179</v>
      </c>
      <c r="G54" s="40">
        <v>-29223</v>
      </c>
      <c r="H54" s="39">
        <f t="shared" si="13"/>
        <v>-29223</v>
      </c>
      <c r="I54" s="39">
        <f t="shared" si="13"/>
        <v>-29223</v>
      </c>
      <c r="J54" s="39">
        <f t="shared" si="13"/>
        <v>-29223</v>
      </c>
      <c r="K54" s="39">
        <f t="shared" si="13"/>
        <v>-29223</v>
      </c>
      <c r="L54" s="39">
        <f t="shared" si="13"/>
        <v>-29223</v>
      </c>
    </row>
    <row r="55" spans="1:12" x14ac:dyDescent="0.4">
      <c r="A55" s="13" t="s">
        <v>55</v>
      </c>
      <c r="B55" s="37" t="s">
        <v>25</v>
      </c>
      <c r="C55" s="39">
        <f t="shared" ref="C55:L55" si="15">SUM(C53:C54)</f>
        <v>13011</v>
      </c>
      <c r="D55" s="39">
        <f t="shared" si="15"/>
        <v>14731</v>
      </c>
      <c r="E55" s="39">
        <f t="shared" si="15"/>
        <v>18356</v>
      </c>
      <c r="F55" s="39">
        <f t="shared" si="15"/>
        <v>23734</v>
      </c>
      <c r="G55" s="40">
        <f t="shared" si="15"/>
        <v>29460</v>
      </c>
      <c r="H55" s="39">
        <f t="shared" si="15"/>
        <v>29460</v>
      </c>
      <c r="I55" s="39">
        <f t="shared" si="15"/>
        <v>29460</v>
      </c>
      <c r="J55" s="39">
        <f t="shared" si="15"/>
        <v>29460</v>
      </c>
      <c r="K55" s="39">
        <f t="shared" si="15"/>
        <v>29460</v>
      </c>
      <c r="L55" s="39">
        <f t="shared" si="15"/>
        <v>29460</v>
      </c>
    </row>
    <row r="56" spans="1:12" x14ac:dyDescent="0.4">
      <c r="A56" s="13" t="s">
        <v>56</v>
      </c>
      <c r="B56" s="37" t="s">
        <v>25</v>
      </c>
      <c r="C56" s="39">
        <v>20127</v>
      </c>
      <c r="D56" s="39">
        <v>16939</v>
      </c>
      <c r="E56" s="39">
        <v>17872</v>
      </c>
      <c r="F56" s="39">
        <v>35122</v>
      </c>
      <c r="G56" s="40">
        <v>35683</v>
      </c>
      <c r="H56" s="39">
        <f t="shared" si="13"/>
        <v>35683</v>
      </c>
      <c r="I56" s="39">
        <f t="shared" si="13"/>
        <v>35683</v>
      </c>
      <c r="J56" s="39">
        <f t="shared" si="13"/>
        <v>35683</v>
      </c>
      <c r="K56" s="39">
        <f t="shared" si="13"/>
        <v>35683</v>
      </c>
      <c r="L56" s="39">
        <f t="shared" si="13"/>
        <v>35683</v>
      </c>
    </row>
    <row r="57" spans="1:12" x14ac:dyDescent="0.4">
      <c r="A57" s="13" t="s">
        <v>57</v>
      </c>
      <c r="B57" s="37" t="s">
        <v>25</v>
      </c>
      <c r="C57" s="39">
        <v>6981</v>
      </c>
      <c r="D57" s="39">
        <v>4835</v>
      </c>
      <c r="E57" s="39">
        <v>3733</v>
      </c>
      <c r="F57" s="39">
        <v>10106</v>
      </c>
      <c r="G57" s="40">
        <v>8053</v>
      </c>
      <c r="H57" s="39">
        <f t="shared" si="13"/>
        <v>8053</v>
      </c>
      <c r="I57" s="39">
        <f t="shared" si="13"/>
        <v>8053</v>
      </c>
      <c r="J57" s="39">
        <f t="shared" si="13"/>
        <v>8053</v>
      </c>
      <c r="K57" s="39">
        <f t="shared" si="13"/>
        <v>8053</v>
      </c>
      <c r="L57" s="39">
        <f t="shared" si="13"/>
        <v>8053</v>
      </c>
    </row>
    <row r="58" spans="1:12" x14ac:dyDescent="0.4">
      <c r="A58" s="13" t="s">
        <v>58</v>
      </c>
      <c r="B58" s="37" t="s">
        <v>25</v>
      </c>
      <c r="C58" s="39">
        <v>14590</v>
      </c>
      <c r="D58" s="39">
        <v>12028</v>
      </c>
      <c r="E58" s="39">
        <v>10413</v>
      </c>
      <c r="F58" s="39">
        <v>5956</v>
      </c>
      <c r="G58" s="40">
        <v>1862</v>
      </c>
      <c r="H58" s="39">
        <f t="shared" si="13"/>
        <v>1862</v>
      </c>
      <c r="I58" s="39">
        <f t="shared" si="13"/>
        <v>1862</v>
      </c>
      <c r="J58" s="39">
        <f t="shared" si="13"/>
        <v>1862</v>
      </c>
      <c r="K58" s="39">
        <f t="shared" si="13"/>
        <v>1862</v>
      </c>
      <c r="L58" s="39">
        <f t="shared" si="13"/>
        <v>1862</v>
      </c>
    </row>
    <row r="59" spans="1:12" x14ac:dyDescent="0.4">
      <c r="A59" s="13" t="s">
        <v>59</v>
      </c>
      <c r="B59" s="37" t="s">
        <v>25</v>
      </c>
      <c r="C59" s="39">
        <v>3429</v>
      </c>
      <c r="D59" s="39">
        <v>2900</v>
      </c>
      <c r="E59" s="39">
        <v>3215</v>
      </c>
      <c r="F59" s="39">
        <v>4443</v>
      </c>
      <c r="G59" s="40">
        <v>5642</v>
      </c>
      <c r="H59" s="39">
        <f t="shared" si="13"/>
        <v>5642</v>
      </c>
      <c r="I59" s="39">
        <f t="shared" si="13"/>
        <v>5642</v>
      </c>
      <c r="J59" s="39">
        <f t="shared" si="13"/>
        <v>5642</v>
      </c>
      <c r="K59" s="39">
        <f t="shared" si="13"/>
        <v>5642</v>
      </c>
      <c r="L59" s="39">
        <f t="shared" si="13"/>
        <v>5642</v>
      </c>
    </row>
    <row r="60" spans="1:12" x14ac:dyDescent="0.4">
      <c r="A60" s="13" t="s">
        <v>60</v>
      </c>
      <c r="B60" s="37" t="s">
        <v>25</v>
      </c>
      <c r="C60" s="39">
        <f t="shared" ref="C60:L60" si="16">C52+SUM(C55:C59)</f>
        <v>172384</v>
      </c>
      <c r="D60" s="39">
        <f t="shared" si="16"/>
        <v>174240</v>
      </c>
      <c r="E60" s="39">
        <f t="shared" si="16"/>
        <v>193249</v>
      </c>
      <c r="F60" s="39">
        <f t="shared" si="16"/>
        <v>242057</v>
      </c>
      <c r="G60" s="40">
        <f t="shared" si="16"/>
        <v>250362</v>
      </c>
      <c r="H60" s="39">
        <f t="shared" si="16"/>
        <v>257044.5</v>
      </c>
      <c r="I60" s="39">
        <f t="shared" si="16"/>
        <v>264061.125</v>
      </c>
      <c r="J60" s="39">
        <f t="shared" si="16"/>
        <v>271428.58125000005</v>
      </c>
      <c r="K60" s="39">
        <f t="shared" si="16"/>
        <v>279164.41031250008</v>
      </c>
      <c r="L60" s="40">
        <f t="shared" si="16"/>
        <v>287287.03082812508</v>
      </c>
    </row>
    <row r="61" spans="1:12" x14ac:dyDescent="0.4">
      <c r="A61" s="13" t="s">
        <v>61</v>
      </c>
      <c r="G61" s="38"/>
      <c r="H61" s="39">
        <f t="shared" si="13"/>
        <v>0</v>
      </c>
      <c r="I61" s="39">
        <f t="shared" si="13"/>
        <v>0</v>
      </c>
      <c r="J61" s="39">
        <f t="shared" si="13"/>
        <v>0</v>
      </c>
      <c r="K61" s="39">
        <f t="shared" si="13"/>
        <v>0</v>
      </c>
      <c r="L61" s="39">
        <f t="shared" si="13"/>
        <v>0</v>
      </c>
    </row>
    <row r="62" spans="1:12" x14ac:dyDescent="0.4">
      <c r="A62" s="13" t="s">
        <v>62</v>
      </c>
      <c r="B62" s="37" t="s">
        <v>25</v>
      </c>
      <c r="C62" s="39">
        <v>45625</v>
      </c>
      <c r="D62" s="39">
        <v>49647</v>
      </c>
      <c r="E62" s="39">
        <v>59357</v>
      </c>
      <c r="F62" s="39">
        <v>55745</v>
      </c>
      <c r="G62" s="40">
        <v>58488</v>
      </c>
      <c r="H62" s="39">
        <f t="shared" si="13"/>
        <v>58488</v>
      </c>
      <c r="I62" s="39">
        <f t="shared" si="13"/>
        <v>58488</v>
      </c>
      <c r="J62" s="39">
        <f t="shared" si="13"/>
        <v>58488</v>
      </c>
      <c r="K62" s="39">
        <f t="shared" si="13"/>
        <v>58488</v>
      </c>
      <c r="L62" s="39">
        <f t="shared" si="13"/>
        <v>58488</v>
      </c>
    </row>
    <row r="63" spans="1:12" x14ac:dyDescent="0.4">
      <c r="A63" s="13" t="s">
        <v>63</v>
      </c>
      <c r="B63" s="37" t="s">
        <v>25</v>
      </c>
      <c r="C63" s="39">
        <v>20645</v>
      </c>
      <c r="D63" s="39">
        <v>27808</v>
      </c>
      <c r="E63" s="39">
        <v>40557</v>
      </c>
      <c r="F63" s="39">
        <v>76073</v>
      </c>
      <c r="G63" s="40">
        <v>72242</v>
      </c>
      <c r="H63" s="39">
        <f t="shared" si="13"/>
        <v>72242</v>
      </c>
      <c r="I63" s="39">
        <f t="shared" si="13"/>
        <v>72242</v>
      </c>
      <c r="J63" s="39">
        <f t="shared" si="13"/>
        <v>72242</v>
      </c>
      <c r="K63" s="39">
        <f t="shared" si="13"/>
        <v>72242</v>
      </c>
      <c r="L63" s="39">
        <f t="shared" si="13"/>
        <v>72242</v>
      </c>
    </row>
    <row r="64" spans="1:12" x14ac:dyDescent="0.4">
      <c r="A64" s="13" t="s">
        <v>64</v>
      </c>
      <c r="B64" s="37" t="s">
        <v>25</v>
      </c>
      <c r="C64" s="37" t="s">
        <v>65</v>
      </c>
      <c r="D64" s="37" t="s">
        <v>65</v>
      </c>
      <c r="E64" s="37">
        <v>761</v>
      </c>
      <c r="F64" s="39">
        <v>2425</v>
      </c>
      <c r="G64" s="40">
        <v>4125</v>
      </c>
      <c r="H64" s="39">
        <f t="shared" si="13"/>
        <v>4125</v>
      </c>
      <c r="I64" s="39">
        <f t="shared" si="13"/>
        <v>4125</v>
      </c>
      <c r="J64" s="39">
        <f t="shared" si="13"/>
        <v>4125</v>
      </c>
      <c r="K64" s="39">
        <f t="shared" si="13"/>
        <v>4125</v>
      </c>
      <c r="L64" s="39">
        <f t="shared" si="13"/>
        <v>4125</v>
      </c>
    </row>
    <row r="65" spans="1:12" x14ac:dyDescent="0.4">
      <c r="A65" s="13" t="s">
        <v>66</v>
      </c>
      <c r="B65" s="37" t="s">
        <v>25</v>
      </c>
      <c r="C65" s="39">
        <f>SUM(C63:C64)</f>
        <v>20645</v>
      </c>
      <c r="D65" s="39">
        <f>SUM(D63:D64)</f>
        <v>27808</v>
      </c>
      <c r="E65" s="39">
        <f>SUM(E63:E64)</f>
        <v>41318</v>
      </c>
      <c r="F65" s="39">
        <f>SUM(F63:F64)</f>
        <v>78498</v>
      </c>
      <c r="G65" s="40">
        <f>SUM(G63:G64)</f>
        <v>76367</v>
      </c>
      <c r="H65" s="39">
        <f t="shared" si="13"/>
        <v>76367</v>
      </c>
      <c r="I65" s="39">
        <f t="shared" si="13"/>
        <v>76367</v>
      </c>
      <c r="J65" s="39">
        <f t="shared" si="13"/>
        <v>76367</v>
      </c>
      <c r="K65" s="39">
        <f t="shared" si="13"/>
        <v>76367</v>
      </c>
      <c r="L65" s="39">
        <f t="shared" si="13"/>
        <v>76367</v>
      </c>
    </row>
    <row r="66" spans="1:12" x14ac:dyDescent="0.4">
      <c r="A66" s="13" t="s">
        <v>67</v>
      </c>
      <c r="B66" s="37" t="s">
        <v>25</v>
      </c>
      <c r="C66" s="39">
        <v>2728</v>
      </c>
      <c r="D66" s="39">
        <v>1295</v>
      </c>
      <c r="E66" s="39">
        <v>1476</v>
      </c>
      <c r="F66" s="39">
        <v>5734</v>
      </c>
      <c r="G66" s="38">
        <v>541</v>
      </c>
      <c r="H66" s="39">
        <f t="shared" si="13"/>
        <v>541</v>
      </c>
      <c r="I66" s="39">
        <f t="shared" si="13"/>
        <v>541</v>
      </c>
      <c r="J66" s="39">
        <f t="shared" si="13"/>
        <v>541</v>
      </c>
      <c r="K66" s="39">
        <f t="shared" si="13"/>
        <v>541</v>
      </c>
      <c r="L66" s="39">
        <f t="shared" si="13"/>
        <v>541</v>
      </c>
    </row>
    <row r="67" spans="1:12" x14ac:dyDescent="0.4">
      <c r="A67" s="13" t="s">
        <v>68</v>
      </c>
      <c r="B67" s="37" t="s">
        <v>25</v>
      </c>
      <c r="C67" s="39">
        <v>13602</v>
      </c>
      <c r="D67" s="39">
        <v>15639</v>
      </c>
      <c r="E67" s="39">
        <v>19320</v>
      </c>
      <c r="F67" s="39">
        <v>22624</v>
      </c>
      <c r="G67" s="40">
        <v>40734</v>
      </c>
      <c r="H67" s="39">
        <f t="shared" si="13"/>
        <v>40734</v>
      </c>
      <c r="I67" s="39">
        <f t="shared" si="13"/>
        <v>40734</v>
      </c>
      <c r="J67" s="39">
        <f t="shared" si="13"/>
        <v>40734</v>
      </c>
      <c r="K67" s="39">
        <f t="shared" si="13"/>
        <v>40734</v>
      </c>
      <c r="L67" s="39">
        <f t="shared" si="13"/>
        <v>40734</v>
      </c>
    </row>
    <row r="68" spans="1:12" x14ac:dyDescent="0.4">
      <c r="A68" s="13" t="s">
        <v>69</v>
      </c>
      <c r="B68" s="37" t="s">
        <v>25</v>
      </c>
      <c r="C68" s="39">
        <f>C62+SUM(C65:C67)</f>
        <v>82600</v>
      </c>
      <c r="D68" s="39">
        <f>D62+SUM(D65:D67)</f>
        <v>94389</v>
      </c>
      <c r="E68" s="39">
        <f>E62+SUM(E65:E67)</f>
        <v>121471</v>
      </c>
      <c r="F68" s="39">
        <f>F62+SUM(F65:F67)</f>
        <v>162601</v>
      </c>
      <c r="G68" s="40">
        <f>G62+SUM(G65:G67)</f>
        <v>176130</v>
      </c>
      <c r="H68" s="39">
        <f t="shared" si="13"/>
        <v>176130</v>
      </c>
      <c r="I68" s="39">
        <f t="shared" si="13"/>
        <v>176130</v>
      </c>
      <c r="J68" s="39">
        <f t="shared" si="13"/>
        <v>176130</v>
      </c>
      <c r="K68" s="39">
        <f t="shared" si="13"/>
        <v>176130</v>
      </c>
      <c r="L68" s="39">
        <f t="shared" si="13"/>
        <v>176130</v>
      </c>
    </row>
    <row r="69" spans="1:12" x14ac:dyDescent="0.4">
      <c r="A69" s="13" t="s">
        <v>70</v>
      </c>
      <c r="G69" s="38"/>
      <c r="H69" s="39">
        <f t="shared" si="13"/>
        <v>0</v>
      </c>
      <c r="I69" s="39">
        <f t="shared" si="13"/>
        <v>0</v>
      </c>
      <c r="J69" s="39">
        <f t="shared" si="13"/>
        <v>0</v>
      </c>
      <c r="K69" s="39">
        <f t="shared" si="13"/>
        <v>0</v>
      </c>
      <c r="L69" s="39">
        <f t="shared" si="13"/>
        <v>0</v>
      </c>
    </row>
    <row r="70" spans="1:12" x14ac:dyDescent="0.4">
      <c r="A70" s="13" t="s">
        <v>71</v>
      </c>
      <c r="B70" s="37" t="s">
        <v>25</v>
      </c>
      <c r="C70" s="39">
        <v>51494</v>
      </c>
      <c r="D70" s="39">
        <v>50169</v>
      </c>
      <c r="E70" s="39">
        <v>48800</v>
      </c>
      <c r="F70" s="39">
        <v>48175</v>
      </c>
      <c r="G70" s="40">
        <v>47981</v>
      </c>
      <c r="H70" s="39">
        <f t="shared" si="13"/>
        <v>47981</v>
      </c>
      <c r="I70" s="39">
        <f t="shared" si="13"/>
        <v>47981</v>
      </c>
      <c r="J70" s="39">
        <f t="shared" si="13"/>
        <v>47981</v>
      </c>
      <c r="K70" s="39">
        <f t="shared" si="13"/>
        <v>47981</v>
      </c>
      <c r="L70" s="39">
        <f t="shared" si="13"/>
        <v>47981</v>
      </c>
    </row>
    <row r="71" spans="1:12" x14ac:dyDescent="0.4">
      <c r="A71" s="13" t="s">
        <v>72</v>
      </c>
      <c r="B71" s="37" t="s">
        <v>25</v>
      </c>
      <c r="C71" s="39">
        <v>16872</v>
      </c>
      <c r="D71" s="39">
        <v>18296</v>
      </c>
      <c r="E71" s="39">
        <v>19378</v>
      </c>
      <c r="F71" s="39">
        <v>21140</v>
      </c>
      <c r="G71" s="40">
        <v>23242</v>
      </c>
      <c r="H71" s="39">
        <f t="shared" si="13"/>
        <v>23242</v>
      </c>
      <c r="I71" s="39">
        <f t="shared" si="13"/>
        <v>23242</v>
      </c>
      <c r="J71" s="39">
        <f t="shared" si="13"/>
        <v>23242</v>
      </c>
      <c r="K71" s="39">
        <f t="shared" si="13"/>
        <v>23242</v>
      </c>
      <c r="L71" s="39">
        <f t="shared" si="13"/>
        <v>23242</v>
      </c>
    </row>
    <row r="72" spans="1:12" x14ac:dyDescent="0.4">
      <c r="A72" s="13" t="s">
        <v>73</v>
      </c>
      <c r="B72" s="37" t="s">
        <v>25</v>
      </c>
      <c r="C72" s="39">
        <f>1000+C38+C94</f>
        <v>13531</v>
      </c>
      <c r="D72" s="39">
        <f>C72+D38+D94</f>
        <v>14632</v>
      </c>
      <c r="E72" s="39">
        <f t="shared" ref="E72:L72" si="17">D72+E38+E94</f>
        <v>24829</v>
      </c>
      <c r="F72" s="39">
        <f t="shared" si="17"/>
        <v>35420</v>
      </c>
      <c r="G72" s="40">
        <f t="shared" si="17"/>
        <v>48896</v>
      </c>
      <c r="H72" s="39">
        <f>G72+H38+H94</f>
        <v>61748.058043515004</v>
      </c>
      <c r="I72" s="39">
        <f t="shared" si="17"/>
        <v>77878.848536759964</v>
      </c>
      <c r="J72" s="39">
        <f t="shared" si="17"/>
        <v>96885.822219633061</v>
      </c>
      <c r="K72" s="39">
        <f t="shared" si="17"/>
        <v>118191.52072314022</v>
      </c>
      <c r="L72" s="39">
        <f t="shared" si="17"/>
        <v>142081.20879159289</v>
      </c>
    </row>
    <row r="73" spans="1:12" x14ac:dyDescent="0.4">
      <c r="A73" s="13" t="s">
        <v>74</v>
      </c>
      <c r="B73" s="37" t="s">
        <v>25</v>
      </c>
      <c r="C73" s="39">
        <v>3531</v>
      </c>
      <c r="D73" s="39">
        <v>3169</v>
      </c>
      <c r="E73" s="39">
        <v>2941</v>
      </c>
      <c r="F73" s="39">
        <v>1825</v>
      </c>
      <c r="G73" s="38">
        <v>-892</v>
      </c>
      <c r="H73" s="39">
        <f t="shared" si="13"/>
        <v>-892</v>
      </c>
      <c r="I73" s="39">
        <f t="shared" si="13"/>
        <v>-892</v>
      </c>
      <c r="J73" s="39">
        <f t="shared" si="13"/>
        <v>-892</v>
      </c>
      <c r="K73" s="39">
        <f t="shared" si="13"/>
        <v>-892</v>
      </c>
      <c r="L73" s="39">
        <f t="shared" si="13"/>
        <v>-892</v>
      </c>
    </row>
    <row r="74" spans="1:12" x14ac:dyDescent="0.4">
      <c r="A74" s="13" t="s">
        <v>75</v>
      </c>
      <c r="B74" s="37" t="s">
        <v>25</v>
      </c>
      <c r="C74" s="39">
        <f t="shared" ref="C74:L74" si="18">SUM(C70:C73)</f>
        <v>85428</v>
      </c>
      <c r="D74" s="39">
        <f t="shared" si="18"/>
        <v>86266</v>
      </c>
      <c r="E74" s="39">
        <f t="shared" si="18"/>
        <v>95948</v>
      </c>
      <c r="F74" s="39">
        <f t="shared" si="18"/>
        <v>106560</v>
      </c>
      <c r="G74" s="40">
        <f t="shared" si="18"/>
        <v>119227</v>
      </c>
      <c r="H74" s="39">
        <f t="shared" si="18"/>
        <v>132079.05804351502</v>
      </c>
      <c r="I74" s="39">
        <f t="shared" si="18"/>
        <v>148209.84853675996</v>
      </c>
      <c r="J74" s="39">
        <f t="shared" si="18"/>
        <v>167216.82221963306</v>
      </c>
      <c r="K74" s="39">
        <f t="shared" si="18"/>
        <v>188522.52072314022</v>
      </c>
      <c r="L74" s="39">
        <f t="shared" si="18"/>
        <v>212412.20879159289</v>
      </c>
    </row>
    <row r="75" spans="1:12" x14ac:dyDescent="0.4">
      <c r="A75" s="13" t="s">
        <v>76</v>
      </c>
      <c r="B75" s="37" t="s">
        <v>25</v>
      </c>
      <c r="C75" s="39">
        <f t="shared" ref="C75:L75" si="19">C74+C68</f>
        <v>168028</v>
      </c>
      <c r="D75" s="39">
        <f t="shared" si="19"/>
        <v>180655</v>
      </c>
      <c r="E75" s="39">
        <f t="shared" si="19"/>
        <v>217419</v>
      </c>
      <c r="F75" s="39">
        <f t="shared" si="19"/>
        <v>269161</v>
      </c>
      <c r="G75" s="40">
        <f t="shared" si="19"/>
        <v>295357</v>
      </c>
      <c r="H75" s="39">
        <f t="shared" si="19"/>
        <v>308209.05804351502</v>
      </c>
      <c r="I75" s="39">
        <f t="shared" si="19"/>
        <v>324339.84853675996</v>
      </c>
      <c r="J75" s="39">
        <f t="shared" si="19"/>
        <v>343346.82221963303</v>
      </c>
      <c r="K75" s="39">
        <f t="shared" si="19"/>
        <v>364652.52072314022</v>
      </c>
      <c r="L75" s="39">
        <f t="shared" si="19"/>
        <v>388542.20879159286</v>
      </c>
    </row>
    <row r="76" spans="1:12" x14ac:dyDescent="0.4">
      <c r="A76" s="41" t="s">
        <v>77</v>
      </c>
      <c r="B76" s="42" t="s">
        <v>25</v>
      </c>
      <c r="C76" s="47">
        <v>8239</v>
      </c>
      <c r="D76" s="47">
        <v>8027</v>
      </c>
      <c r="E76" s="47">
        <v>7808</v>
      </c>
      <c r="F76" s="47">
        <v>7708</v>
      </c>
      <c r="G76" s="48">
        <v>7677</v>
      </c>
      <c r="H76" s="49">
        <f t="shared" si="13"/>
        <v>7677</v>
      </c>
      <c r="I76" s="47">
        <f t="shared" si="13"/>
        <v>7677</v>
      </c>
      <c r="J76" s="47">
        <f t="shared" si="13"/>
        <v>7677</v>
      </c>
      <c r="K76" s="47">
        <f t="shared" si="13"/>
        <v>7677</v>
      </c>
      <c r="L76" s="47">
        <f t="shared" si="13"/>
        <v>7677</v>
      </c>
    </row>
    <row r="77" spans="1:12" x14ac:dyDescent="0.4">
      <c r="G77" s="38"/>
    </row>
    <row r="78" spans="1:12" x14ac:dyDescent="0.4">
      <c r="A78" s="36" t="s">
        <v>78</v>
      </c>
      <c r="G78" s="38"/>
    </row>
    <row r="79" spans="1:12" x14ac:dyDescent="0.4">
      <c r="A79" s="13" t="s">
        <v>79</v>
      </c>
      <c r="G79" s="38"/>
    </row>
    <row r="80" spans="1:12" x14ac:dyDescent="0.4">
      <c r="A80" s="13" t="s">
        <v>40</v>
      </c>
      <c r="B80" s="37" t="s">
        <v>25</v>
      </c>
      <c r="C80" s="39">
        <v>22074</v>
      </c>
      <c r="D80" s="39">
        <v>12193</v>
      </c>
      <c r="E80" s="39">
        <v>20539</v>
      </c>
      <c r="F80" s="39">
        <v>25489</v>
      </c>
      <c r="G80" s="40">
        <v>16571</v>
      </c>
      <c r="H80" s="39">
        <f>G80</f>
        <v>16571</v>
      </c>
      <c r="I80" s="39">
        <f>H80</f>
        <v>16571</v>
      </c>
      <c r="J80" s="39">
        <f>I80</f>
        <v>16571</v>
      </c>
      <c r="K80" s="39">
        <f>J80</f>
        <v>16571</v>
      </c>
      <c r="L80" s="39">
        <f>K80</f>
        <v>16571</v>
      </c>
    </row>
    <row r="81" spans="1:12" x14ac:dyDescent="0.4">
      <c r="A81" s="13" t="s">
        <v>80</v>
      </c>
      <c r="B81" s="37" t="s">
        <v>25</v>
      </c>
      <c r="C81" s="39">
        <v>5212</v>
      </c>
      <c r="D81" s="39">
        <v>5957</v>
      </c>
      <c r="E81" s="39">
        <v>6622</v>
      </c>
      <c r="F81" s="39">
        <v>8778</v>
      </c>
      <c r="G81" s="40">
        <v>10261</v>
      </c>
      <c r="H81" s="39">
        <f t="shared" ref="H81:L102" si="20">G81</f>
        <v>10261</v>
      </c>
      <c r="I81" s="39">
        <f t="shared" si="20"/>
        <v>10261</v>
      </c>
      <c r="J81" s="39">
        <f t="shared" si="20"/>
        <v>10261</v>
      </c>
      <c r="K81" s="39">
        <f t="shared" si="20"/>
        <v>10261</v>
      </c>
      <c r="L81" s="39">
        <f t="shared" si="20"/>
        <v>10261</v>
      </c>
    </row>
    <row r="82" spans="1:12" x14ac:dyDescent="0.4">
      <c r="A82" s="13" t="s">
        <v>81</v>
      </c>
      <c r="B82" s="37" t="s">
        <v>25</v>
      </c>
      <c r="C82" s="39">
        <v>-1120</v>
      </c>
      <c r="D82" s="39">
        <v>1456</v>
      </c>
      <c r="E82" s="37">
        <v>562</v>
      </c>
      <c r="F82" s="39">
        <v>-1216</v>
      </c>
      <c r="G82" s="40">
        <v>-3862</v>
      </c>
      <c r="H82" s="39">
        <f t="shared" si="20"/>
        <v>-3862</v>
      </c>
      <c r="I82" s="39">
        <f t="shared" si="20"/>
        <v>-3862</v>
      </c>
      <c r="J82" s="39">
        <f t="shared" si="20"/>
        <v>-3862</v>
      </c>
      <c r="K82" s="39">
        <f t="shared" si="20"/>
        <v>-3862</v>
      </c>
      <c r="L82" s="39">
        <f t="shared" si="20"/>
        <v>-3862</v>
      </c>
    </row>
    <row r="83" spans="1:12" x14ac:dyDescent="0.4">
      <c r="A83" s="13" t="s">
        <v>82</v>
      </c>
      <c r="B83" s="37" t="s">
        <v>25</v>
      </c>
      <c r="C83" s="37">
        <v>-161</v>
      </c>
      <c r="D83" s="37">
        <v>-272</v>
      </c>
      <c r="E83" s="37">
        <v>600</v>
      </c>
      <c r="F83" s="37">
        <v>50</v>
      </c>
      <c r="G83" s="38">
        <v>-465</v>
      </c>
      <c r="H83" s="39">
        <f t="shared" si="20"/>
        <v>-465</v>
      </c>
      <c r="I83" s="39">
        <f t="shared" si="20"/>
        <v>-465</v>
      </c>
      <c r="J83" s="39">
        <f t="shared" si="20"/>
        <v>-465</v>
      </c>
      <c r="K83" s="39">
        <f t="shared" si="20"/>
        <v>-465</v>
      </c>
      <c r="L83" s="39">
        <f t="shared" si="20"/>
        <v>-465</v>
      </c>
    </row>
    <row r="84" spans="1:12" x14ac:dyDescent="0.4">
      <c r="A84" s="13" t="s">
        <v>83</v>
      </c>
      <c r="B84" s="37" t="s">
        <v>25</v>
      </c>
      <c r="C84" s="37">
        <v>473</v>
      </c>
      <c r="D84" s="39">
        <v>-1054</v>
      </c>
      <c r="E84" s="37">
        <v>88</v>
      </c>
      <c r="F84" s="37">
        <v>81</v>
      </c>
      <c r="G84" s="40">
        <v>1148</v>
      </c>
      <c r="H84" s="39">
        <f t="shared" si="20"/>
        <v>1148</v>
      </c>
      <c r="I84" s="39">
        <f t="shared" si="20"/>
        <v>1148</v>
      </c>
      <c r="J84" s="39">
        <f t="shared" si="20"/>
        <v>1148</v>
      </c>
      <c r="K84" s="39">
        <f t="shared" si="20"/>
        <v>1148</v>
      </c>
      <c r="L84" s="39">
        <f t="shared" si="20"/>
        <v>1148</v>
      </c>
    </row>
    <row r="85" spans="1:12" x14ac:dyDescent="0.4">
      <c r="A85" s="13" t="s">
        <v>84</v>
      </c>
      <c r="B85" s="37" t="s">
        <v>25</v>
      </c>
      <c r="C85" s="37">
        <v>-624</v>
      </c>
      <c r="D85" s="39">
        <v>-1513</v>
      </c>
      <c r="E85" s="37">
        <v>-610</v>
      </c>
      <c r="F85" s="39">
        <v>-4876</v>
      </c>
      <c r="G85" s="40">
        <v>-2467</v>
      </c>
      <c r="H85" s="39">
        <f t="shared" si="20"/>
        <v>-2467</v>
      </c>
      <c r="I85" s="39">
        <f t="shared" si="20"/>
        <v>-2467</v>
      </c>
      <c r="J85" s="39">
        <f t="shared" si="20"/>
        <v>-2467</v>
      </c>
      <c r="K85" s="39">
        <f t="shared" si="20"/>
        <v>-2467</v>
      </c>
      <c r="L85" s="39">
        <f t="shared" si="20"/>
        <v>-2467</v>
      </c>
    </row>
    <row r="86" spans="1:12" x14ac:dyDescent="0.4">
      <c r="A86" s="13" t="s">
        <v>85</v>
      </c>
      <c r="B86" s="37" t="s">
        <v>25</v>
      </c>
      <c r="C86" s="39">
        <f>SUM(C80:C85)</f>
        <v>25854</v>
      </c>
      <c r="D86" s="39">
        <f>SUM(D80:D85)</f>
        <v>16767</v>
      </c>
      <c r="E86" s="39">
        <f>SUM(E80:E85)</f>
        <v>27801</v>
      </c>
      <c r="F86" s="39">
        <f>SUM(F80:F85)</f>
        <v>28306</v>
      </c>
      <c r="G86" s="40">
        <f>SUM(G80:G85)</f>
        <v>21186</v>
      </c>
      <c r="H86" s="39">
        <f t="shared" si="20"/>
        <v>21186</v>
      </c>
      <c r="I86" s="39">
        <f t="shared" si="20"/>
        <v>21186</v>
      </c>
      <c r="J86" s="39">
        <f t="shared" si="20"/>
        <v>21186</v>
      </c>
      <c r="K86" s="39">
        <f t="shared" si="20"/>
        <v>21186</v>
      </c>
      <c r="L86" s="39">
        <f t="shared" si="20"/>
        <v>21186</v>
      </c>
    </row>
    <row r="87" spans="1:12" x14ac:dyDescent="0.4">
      <c r="A87" s="13" t="s">
        <v>86</v>
      </c>
      <c r="G87" s="38"/>
      <c r="H87" s="39">
        <f t="shared" si="20"/>
        <v>0</v>
      </c>
      <c r="I87" s="39">
        <f t="shared" si="20"/>
        <v>0</v>
      </c>
      <c r="J87" s="39">
        <f t="shared" si="20"/>
        <v>0</v>
      </c>
      <c r="K87" s="39">
        <f t="shared" si="20"/>
        <v>0</v>
      </c>
      <c r="L87" s="39">
        <f t="shared" si="20"/>
        <v>0</v>
      </c>
    </row>
    <row r="88" spans="1:12" x14ac:dyDescent="0.4">
      <c r="A88" s="13" t="s">
        <v>87</v>
      </c>
      <c r="B88" s="37" t="s">
        <v>25</v>
      </c>
      <c r="C88" s="39">
        <v>-5485</v>
      </c>
      <c r="D88" s="39">
        <v>-5944</v>
      </c>
      <c r="E88" s="39">
        <v>-8343</v>
      </c>
      <c r="F88" s="39">
        <v>-8129</v>
      </c>
      <c r="G88" s="40">
        <v>-11632</v>
      </c>
      <c r="H88" s="39">
        <f t="shared" si="20"/>
        <v>-11632</v>
      </c>
      <c r="I88" s="39">
        <f t="shared" si="20"/>
        <v>-11632</v>
      </c>
      <c r="J88" s="39">
        <f t="shared" si="20"/>
        <v>-11632</v>
      </c>
      <c r="K88" s="39">
        <f t="shared" si="20"/>
        <v>-11632</v>
      </c>
      <c r="L88" s="39">
        <f t="shared" si="20"/>
        <v>-11632</v>
      </c>
    </row>
    <row r="89" spans="1:12" x14ac:dyDescent="0.4">
      <c r="A89" s="13" t="s">
        <v>88</v>
      </c>
      <c r="B89" s="37" t="s">
        <v>25</v>
      </c>
      <c r="C89" s="39">
        <v>-5937</v>
      </c>
      <c r="D89" s="39">
        <v>-3723</v>
      </c>
      <c r="E89" s="39">
        <v>-1393</v>
      </c>
      <c r="F89" s="39">
        <v>-25944</v>
      </c>
      <c r="G89" s="38">
        <v>-888</v>
      </c>
      <c r="H89" s="39">
        <f t="shared" si="20"/>
        <v>-888</v>
      </c>
      <c r="I89" s="39">
        <f t="shared" si="20"/>
        <v>-888</v>
      </c>
      <c r="J89" s="39">
        <f t="shared" si="20"/>
        <v>-888</v>
      </c>
      <c r="K89" s="39">
        <f t="shared" si="20"/>
        <v>-888</v>
      </c>
      <c r="L89" s="39">
        <f t="shared" si="20"/>
        <v>-888</v>
      </c>
    </row>
    <row r="90" spans="1:12" x14ac:dyDescent="0.4">
      <c r="A90" s="13" t="s">
        <v>89</v>
      </c>
      <c r="B90" s="37" t="s">
        <v>25</v>
      </c>
      <c r="C90" s="39">
        <v>65366</v>
      </c>
      <c r="D90" s="39">
        <v>85861</v>
      </c>
      <c r="E90" s="39">
        <v>115341</v>
      </c>
      <c r="F90" s="39">
        <v>104394</v>
      </c>
      <c r="G90" s="40">
        <v>143937</v>
      </c>
      <c r="H90" s="39">
        <f t="shared" si="20"/>
        <v>143937</v>
      </c>
      <c r="I90" s="39">
        <f t="shared" si="20"/>
        <v>143937</v>
      </c>
      <c r="J90" s="39">
        <f t="shared" si="20"/>
        <v>143937</v>
      </c>
      <c r="K90" s="39">
        <f t="shared" si="20"/>
        <v>143937</v>
      </c>
      <c r="L90" s="39">
        <f t="shared" si="20"/>
        <v>143937</v>
      </c>
    </row>
    <row r="91" spans="1:12" x14ac:dyDescent="0.4">
      <c r="A91" s="13" t="s">
        <v>90</v>
      </c>
      <c r="B91" s="37" t="s">
        <v>25</v>
      </c>
      <c r="C91" s="39">
        <v>-72690</v>
      </c>
      <c r="D91" s="39">
        <v>-88729</v>
      </c>
      <c r="E91" s="39">
        <v>-99758</v>
      </c>
      <c r="F91" s="39">
        <v>-96905</v>
      </c>
      <c r="G91" s="40">
        <v>-97380</v>
      </c>
      <c r="H91" s="39">
        <f t="shared" si="20"/>
        <v>-97380</v>
      </c>
      <c r="I91" s="39">
        <f t="shared" si="20"/>
        <v>-97380</v>
      </c>
      <c r="J91" s="39">
        <f t="shared" si="20"/>
        <v>-97380</v>
      </c>
      <c r="K91" s="39">
        <f t="shared" si="20"/>
        <v>-97380</v>
      </c>
      <c r="L91" s="39">
        <f t="shared" si="20"/>
        <v>-97380</v>
      </c>
    </row>
    <row r="92" spans="1:12" x14ac:dyDescent="0.4">
      <c r="A92" s="13" t="s">
        <v>91</v>
      </c>
      <c r="B92" s="37" t="s">
        <v>25</v>
      </c>
      <c r="C92" s="39">
        <f>SUM(C88:C91)</f>
        <v>-18746</v>
      </c>
      <c r="D92" s="39">
        <f>SUM(D88:D91)</f>
        <v>-12535</v>
      </c>
      <c r="E92" s="39">
        <f>SUM(E88:E91)</f>
        <v>5847</v>
      </c>
      <c r="F92" s="39">
        <f>SUM(F88:F91)</f>
        <v>-26584</v>
      </c>
      <c r="G92" s="40">
        <f>SUM(G88:G91)</f>
        <v>34037</v>
      </c>
      <c r="H92" s="39">
        <f t="shared" si="20"/>
        <v>34037</v>
      </c>
      <c r="I92" s="39">
        <f t="shared" si="20"/>
        <v>34037</v>
      </c>
      <c r="J92" s="39">
        <f t="shared" si="20"/>
        <v>34037</v>
      </c>
      <c r="K92" s="39">
        <f t="shared" si="20"/>
        <v>34037</v>
      </c>
      <c r="L92" s="39">
        <f t="shared" si="20"/>
        <v>34037</v>
      </c>
    </row>
    <row r="93" spans="1:12" x14ac:dyDescent="0.4">
      <c r="A93" s="13" t="s">
        <v>92</v>
      </c>
      <c r="G93" s="38"/>
      <c r="H93" s="39">
        <f t="shared" si="20"/>
        <v>0</v>
      </c>
      <c r="I93" s="39">
        <f t="shared" si="20"/>
        <v>0</v>
      </c>
      <c r="J93" s="39">
        <f t="shared" si="20"/>
        <v>0</v>
      </c>
      <c r="K93" s="39">
        <f t="shared" si="20"/>
        <v>0</v>
      </c>
      <c r="L93" s="39">
        <f t="shared" si="20"/>
        <v>0</v>
      </c>
    </row>
    <row r="94" spans="1:12" x14ac:dyDescent="0.4">
      <c r="A94" s="13" t="s">
        <v>93</v>
      </c>
      <c r="B94" s="37" t="s">
        <v>25</v>
      </c>
      <c r="C94" s="39">
        <v>-8879</v>
      </c>
      <c r="D94" s="39">
        <v>-9882</v>
      </c>
      <c r="E94" s="39">
        <v>-11006</v>
      </c>
      <c r="F94" s="39">
        <v>-11845</v>
      </c>
      <c r="G94" s="40">
        <v>-12699</v>
      </c>
      <c r="H94" s="39">
        <f t="shared" si="20"/>
        <v>-12699</v>
      </c>
      <c r="I94" s="39">
        <f t="shared" si="20"/>
        <v>-12699</v>
      </c>
      <c r="J94" s="39">
        <f t="shared" si="20"/>
        <v>-12699</v>
      </c>
      <c r="K94" s="39">
        <f t="shared" si="20"/>
        <v>-12699</v>
      </c>
      <c r="L94" s="39">
        <f t="shared" si="20"/>
        <v>-12699</v>
      </c>
    </row>
    <row r="95" spans="1:12" x14ac:dyDescent="0.4">
      <c r="A95" s="13" t="s">
        <v>94</v>
      </c>
      <c r="B95" s="37" t="s">
        <v>25</v>
      </c>
      <c r="C95" s="39">
        <v>-6709</v>
      </c>
      <c r="D95" s="39">
        <v>-13809</v>
      </c>
      <c r="E95" s="39">
        <v>-15301</v>
      </c>
      <c r="F95" s="39">
        <v>-11016</v>
      </c>
      <c r="G95" s="40">
        <v>-9719</v>
      </c>
      <c r="H95" s="39">
        <f t="shared" si="20"/>
        <v>-9719</v>
      </c>
      <c r="I95" s="39">
        <f t="shared" si="20"/>
        <v>-9719</v>
      </c>
      <c r="J95" s="39">
        <f t="shared" si="20"/>
        <v>-9719</v>
      </c>
      <c r="K95" s="39">
        <f t="shared" si="20"/>
        <v>-9719</v>
      </c>
      <c r="L95" s="39">
        <f t="shared" si="20"/>
        <v>-9719</v>
      </c>
    </row>
    <row r="96" spans="1:12" x14ac:dyDescent="0.4">
      <c r="A96" s="13" t="s">
        <v>95</v>
      </c>
      <c r="B96" s="37" t="s">
        <v>25</v>
      </c>
      <c r="C96" s="39">
        <v>6962</v>
      </c>
      <c r="D96" s="39">
        <v>13661</v>
      </c>
      <c r="E96" s="39">
        <v>18283</v>
      </c>
      <c r="F96" s="39">
        <v>31459</v>
      </c>
      <c r="G96" s="40">
        <v>-10201</v>
      </c>
      <c r="H96" s="39">
        <f t="shared" si="20"/>
        <v>-10201</v>
      </c>
      <c r="I96" s="39">
        <f t="shared" si="20"/>
        <v>-10201</v>
      </c>
      <c r="J96" s="39">
        <f t="shared" si="20"/>
        <v>-10201</v>
      </c>
      <c r="K96" s="39">
        <f t="shared" si="20"/>
        <v>-10201</v>
      </c>
      <c r="L96" s="39">
        <f t="shared" si="20"/>
        <v>-10201</v>
      </c>
    </row>
    <row r="97" spans="1:12" x14ac:dyDescent="0.4">
      <c r="A97" s="13" t="s">
        <v>96</v>
      </c>
      <c r="B97" s="37" t="s">
        <v>25</v>
      </c>
      <c r="C97" s="39">
        <f>SUM(C94:C96)</f>
        <v>-8626</v>
      </c>
      <c r="D97" s="39">
        <f>SUM(D94:D96)</f>
        <v>-10030</v>
      </c>
      <c r="E97" s="39">
        <f>SUM(E94:E96)</f>
        <v>-8024</v>
      </c>
      <c r="F97" s="39">
        <f>SUM(F94:F96)</f>
        <v>8598</v>
      </c>
      <c r="G97" s="40">
        <f>SUM(G94:G96)</f>
        <v>-32619</v>
      </c>
      <c r="H97" s="39">
        <f t="shared" si="20"/>
        <v>-32619</v>
      </c>
      <c r="I97" s="39">
        <f t="shared" si="20"/>
        <v>-32619</v>
      </c>
      <c r="J97" s="39">
        <f t="shared" si="20"/>
        <v>-32619</v>
      </c>
      <c r="K97" s="39">
        <f t="shared" si="20"/>
        <v>-32619</v>
      </c>
      <c r="L97" s="39">
        <f t="shared" si="20"/>
        <v>-32619</v>
      </c>
    </row>
    <row r="98" spans="1:12" x14ac:dyDescent="0.4">
      <c r="A98" s="13" t="s">
        <v>97</v>
      </c>
      <c r="G98" s="38"/>
      <c r="H98" s="39">
        <f t="shared" si="20"/>
        <v>0</v>
      </c>
      <c r="I98" s="39">
        <f t="shared" si="20"/>
        <v>0</v>
      </c>
      <c r="J98" s="39">
        <f t="shared" si="20"/>
        <v>0</v>
      </c>
      <c r="K98" s="39">
        <f t="shared" si="20"/>
        <v>0</v>
      </c>
      <c r="L98" s="39">
        <f t="shared" si="20"/>
        <v>0</v>
      </c>
    </row>
    <row r="99" spans="1:12" x14ac:dyDescent="0.4">
      <c r="A99" s="13" t="s">
        <v>98</v>
      </c>
      <c r="B99" s="37" t="s">
        <v>25</v>
      </c>
      <c r="C99" s="37">
        <v>-139</v>
      </c>
      <c r="D99" s="37">
        <v>-73</v>
      </c>
      <c r="E99" s="37">
        <v>-67</v>
      </c>
      <c r="F99" s="37">
        <v>19</v>
      </c>
      <c r="G99" s="38">
        <v>50</v>
      </c>
      <c r="H99" s="39">
        <f t="shared" si="20"/>
        <v>50</v>
      </c>
      <c r="I99" s="39">
        <f t="shared" si="20"/>
        <v>50</v>
      </c>
      <c r="J99" s="39">
        <f t="shared" si="20"/>
        <v>50</v>
      </c>
      <c r="K99" s="39">
        <f t="shared" si="20"/>
        <v>50</v>
      </c>
      <c r="L99" s="39">
        <f t="shared" si="20"/>
        <v>50</v>
      </c>
    </row>
    <row r="100" spans="1:12" x14ac:dyDescent="0.4">
      <c r="A100" s="13" t="s">
        <v>99</v>
      </c>
      <c r="B100" s="37" t="s">
        <v>25</v>
      </c>
      <c r="C100" s="39">
        <f>C86+C92+C97+C99</f>
        <v>-1657</v>
      </c>
      <c r="D100" s="39">
        <f>D86+D92+D97+D99</f>
        <v>-5871</v>
      </c>
      <c r="E100" s="39">
        <f>E86+E92+E97+E99</f>
        <v>25557</v>
      </c>
      <c r="F100" s="39">
        <f>F86+F92+F97+F99</f>
        <v>10339</v>
      </c>
      <c r="G100" s="40">
        <f>G86+G92+G97+G99</f>
        <v>22654</v>
      </c>
      <c r="H100" s="39">
        <f t="shared" si="20"/>
        <v>22654</v>
      </c>
      <c r="I100" s="39">
        <f t="shared" si="20"/>
        <v>22654</v>
      </c>
      <c r="J100" s="39">
        <f t="shared" si="20"/>
        <v>22654</v>
      </c>
      <c r="K100" s="39">
        <f t="shared" si="20"/>
        <v>22654</v>
      </c>
      <c r="L100" s="39">
        <f t="shared" si="20"/>
        <v>22654</v>
      </c>
    </row>
    <row r="101" spans="1:12" x14ac:dyDescent="0.4">
      <c r="A101" s="13" t="s">
        <v>100</v>
      </c>
      <c r="B101" s="37" t="s">
        <v>25</v>
      </c>
      <c r="C101" s="39">
        <v>3804</v>
      </c>
      <c r="D101" s="39">
        <f>C102</f>
        <v>2147</v>
      </c>
      <c r="E101" s="39">
        <f>D102</f>
        <v>-3724</v>
      </c>
      <c r="F101" s="39">
        <f>E102</f>
        <v>21833</v>
      </c>
      <c r="G101" s="40">
        <f>F102</f>
        <v>32172</v>
      </c>
      <c r="H101" s="39">
        <f t="shared" si="20"/>
        <v>32172</v>
      </c>
      <c r="I101" s="39">
        <f t="shared" si="20"/>
        <v>32172</v>
      </c>
      <c r="J101" s="39">
        <f t="shared" si="20"/>
        <v>32172</v>
      </c>
      <c r="K101" s="39">
        <f t="shared" si="20"/>
        <v>32172</v>
      </c>
      <c r="L101" s="39">
        <f t="shared" si="20"/>
        <v>32172</v>
      </c>
    </row>
    <row r="102" spans="1:12" x14ac:dyDescent="0.4">
      <c r="A102" s="41" t="s">
        <v>101</v>
      </c>
      <c r="B102" s="42" t="s">
        <v>25</v>
      </c>
      <c r="C102" s="47">
        <f>C101+C100</f>
        <v>2147</v>
      </c>
      <c r="D102" s="51">
        <f>D101+D100</f>
        <v>-3724</v>
      </c>
      <c r="E102" s="47">
        <f>E101+E100</f>
        <v>21833</v>
      </c>
      <c r="F102" s="47">
        <f>F101+F100</f>
        <v>32172</v>
      </c>
      <c r="G102" s="48">
        <f>G101+G100</f>
        <v>54826</v>
      </c>
      <c r="H102" s="49">
        <f t="shared" si="20"/>
        <v>54826</v>
      </c>
      <c r="I102" s="47">
        <f t="shared" si="20"/>
        <v>54826</v>
      </c>
      <c r="J102" s="47">
        <f t="shared" si="20"/>
        <v>54826</v>
      </c>
      <c r="K102" s="47">
        <f t="shared" si="20"/>
        <v>54826</v>
      </c>
      <c r="L102" s="47">
        <f t="shared" si="20"/>
        <v>54826</v>
      </c>
    </row>
    <row r="103" spans="1:12" x14ac:dyDescent="0.4">
      <c r="G103" s="38"/>
    </row>
    <row r="104" spans="1:12" x14ac:dyDescent="0.4">
      <c r="A104" s="52" t="s">
        <v>102</v>
      </c>
      <c r="B104" s="53"/>
      <c r="C104" s="53"/>
      <c r="D104" s="53"/>
      <c r="E104" s="53"/>
      <c r="F104" s="53"/>
      <c r="G104" s="54"/>
      <c r="H104" s="53"/>
      <c r="I104" s="53"/>
      <c r="J104" s="53"/>
      <c r="K104" s="53"/>
      <c r="L104" s="53"/>
    </row>
    <row r="105" spans="1:12" x14ac:dyDescent="0.4">
      <c r="A105" s="13" t="s">
        <v>103</v>
      </c>
      <c r="C105" s="45">
        <f t="shared" ref="C105:L105" si="21">C68/C60</f>
        <v>0.47916279933172451</v>
      </c>
      <c r="D105" s="45">
        <f t="shared" si="21"/>
        <v>0.54171831955922867</v>
      </c>
      <c r="E105" s="45">
        <f t="shared" si="21"/>
        <v>0.62857246350563267</v>
      </c>
      <c r="F105" s="45">
        <f t="shared" si="21"/>
        <v>0.67174673733872603</v>
      </c>
      <c r="G105" s="46">
        <f t="shared" si="21"/>
        <v>0.7035013300740528</v>
      </c>
      <c r="H105" s="45">
        <f t="shared" si="21"/>
        <v>0.68521209362581192</v>
      </c>
      <c r="I105" s="45">
        <f t="shared" si="21"/>
        <v>0.66700465659229469</v>
      </c>
      <c r="J105" s="45">
        <f t="shared" si="21"/>
        <v>0.64889997652006648</v>
      </c>
      <c r="K105" s="45">
        <f t="shared" si="21"/>
        <v>0.63091853221131555</v>
      </c>
      <c r="L105" s="45">
        <f t="shared" si="21"/>
        <v>0.61308023370318143</v>
      </c>
    </row>
    <row r="106" spans="1:12" x14ac:dyDescent="0.4">
      <c r="A106" s="13" t="s">
        <v>104</v>
      </c>
      <c r="C106" s="45">
        <f t="shared" ref="C106:L106" si="22">C52/C62</f>
        <v>2.504021917808219</v>
      </c>
      <c r="D106" s="45">
        <f t="shared" si="22"/>
        <v>2.4736036417104761</v>
      </c>
      <c r="E106" s="45">
        <f t="shared" si="22"/>
        <v>2.3528817157201343</v>
      </c>
      <c r="F106" s="45">
        <f t="shared" si="22"/>
        <v>2.9185756570095971</v>
      </c>
      <c r="G106" s="46">
        <f t="shared" si="22"/>
        <v>2.9008001641362329</v>
      </c>
      <c r="H106" s="45">
        <f t="shared" si="22"/>
        <v>3.0150543701272055</v>
      </c>
      <c r="I106" s="45">
        <f t="shared" si="22"/>
        <v>3.1350212864177269</v>
      </c>
      <c r="J106" s="45">
        <f t="shared" si="22"/>
        <v>3.2609865485227743</v>
      </c>
      <c r="K106" s="45">
        <f t="shared" si="22"/>
        <v>3.3932500737330744</v>
      </c>
      <c r="L106" s="45">
        <f t="shared" si="22"/>
        <v>3.532126775203889</v>
      </c>
    </row>
    <row r="107" spans="1:12" x14ac:dyDescent="0.4">
      <c r="A107" s="13" t="s">
        <v>105</v>
      </c>
      <c r="C107" s="45">
        <f t="shared" ref="C107:L107" si="23">C68/C30</f>
        <v>2.9870176834339857</v>
      </c>
      <c r="D107" s="45">
        <f t="shared" si="23"/>
        <v>5.2502503059294696</v>
      </c>
      <c r="E107" s="45">
        <f t="shared" si="23"/>
        <v>4.4258179698316695</v>
      </c>
      <c r="F107" s="45">
        <f t="shared" si="23"/>
        <v>5.6127373144632378</v>
      </c>
      <c r="G107" s="46">
        <f t="shared" si="23"/>
        <v>5.0307046356859271</v>
      </c>
      <c r="H107" s="45">
        <f t="shared" si="23"/>
        <v>4.9876548429328382</v>
      </c>
      <c r="I107" s="45">
        <f t="shared" si="23"/>
        <v>4.6303925755086661</v>
      </c>
      <c r="J107" s="45">
        <f t="shared" si="23"/>
        <v>4.2287229576279994</v>
      </c>
      <c r="K107" s="45">
        <f t="shared" si="23"/>
        <v>3.91608341034742</v>
      </c>
      <c r="L107" s="45">
        <f t="shared" si="23"/>
        <v>3.646506662812683</v>
      </c>
    </row>
    <row r="108" spans="1:12" x14ac:dyDescent="0.4">
      <c r="A108" s="41" t="s">
        <v>106</v>
      </c>
      <c r="B108" s="42"/>
      <c r="C108" s="55">
        <f t="shared" ref="C108:L108" si="24">C38/C60</f>
        <v>0.12419946166697605</v>
      </c>
      <c r="D108" s="55">
        <f t="shared" si="24"/>
        <v>6.3033746556473827E-2</v>
      </c>
      <c r="E108" s="55">
        <f t="shared" si="24"/>
        <v>0.10971854964320643</v>
      </c>
      <c r="F108" s="55">
        <f t="shared" si="24"/>
        <v>9.2688912115741331E-2</v>
      </c>
      <c r="G108" s="56">
        <f t="shared" si="24"/>
        <v>0.10454861360749634</v>
      </c>
      <c r="H108" s="55">
        <f t="shared" si="24"/>
        <v>9.940324746693667E-2</v>
      </c>
      <c r="I108" s="55">
        <f t="shared" si="24"/>
        <v>0.10917847332978287</v>
      </c>
      <c r="J108" s="55">
        <f t="shared" si="24"/>
        <v>0.11681147776280133</v>
      </c>
      <c r="K108" s="55">
        <f t="shared" si="24"/>
        <v>0.12180885975200732</v>
      </c>
      <c r="L108" s="55">
        <f t="shared" si="24"/>
        <v>0.12735934498324969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8"/>
  <sheetViews>
    <sheetView workbookViewId="0">
      <selection activeCell="C15" sqref="C15"/>
    </sheetView>
  </sheetViews>
  <sheetFormatPr defaultRowHeight="14.6" x14ac:dyDescent="0.4"/>
  <cols>
    <col min="1" max="1" width="54.15234375" style="13" bestFit="1" customWidth="1"/>
    <col min="2" max="2" width="4.15234375" style="37" customWidth="1"/>
    <col min="3" max="12" width="10" style="37" customWidth="1"/>
  </cols>
  <sheetData>
    <row r="1" spans="1:12" x14ac:dyDescent="0.4">
      <c r="A1" s="1" t="s">
        <v>4</v>
      </c>
      <c r="B1" s="2"/>
      <c r="C1" s="2"/>
      <c r="D1" s="2"/>
      <c r="E1" s="2"/>
      <c r="F1" s="2"/>
      <c r="G1" s="3"/>
      <c r="H1" s="2"/>
      <c r="I1" s="2"/>
      <c r="J1" s="2"/>
      <c r="K1" s="2"/>
      <c r="L1" s="2"/>
    </row>
    <row r="2" spans="1:12" x14ac:dyDescent="0.4">
      <c r="A2" s="5"/>
      <c r="B2" s="6"/>
      <c r="C2" s="7">
        <v>2019</v>
      </c>
      <c r="D2" s="7">
        <v>2020</v>
      </c>
      <c r="E2" s="7">
        <v>2021</v>
      </c>
      <c r="F2" s="7">
        <v>2022</v>
      </c>
      <c r="G2" s="7">
        <v>2023</v>
      </c>
      <c r="H2" s="7">
        <v>2024</v>
      </c>
      <c r="I2" s="7">
        <v>2025</v>
      </c>
      <c r="J2" s="7">
        <v>2026</v>
      </c>
      <c r="K2" s="8">
        <v>2027</v>
      </c>
      <c r="L2" s="7">
        <v>2028</v>
      </c>
    </row>
    <row r="3" spans="1:12" x14ac:dyDescent="0.4">
      <c r="A3" s="9" t="s">
        <v>5</v>
      </c>
      <c r="B3" s="10"/>
      <c r="C3" s="11"/>
      <c r="D3" s="11"/>
      <c r="E3" s="11"/>
      <c r="F3" s="11"/>
      <c r="G3" s="12"/>
      <c r="H3" s="11"/>
      <c r="I3" s="11"/>
      <c r="J3" s="11"/>
      <c r="K3" s="11"/>
      <c r="L3" s="11"/>
    </row>
    <row r="4" spans="1:12" x14ac:dyDescent="0.4">
      <c r="A4" s="14" t="s">
        <v>6</v>
      </c>
      <c r="B4" s="10"/>
      <c r="C4" s="11"/>
      <c r="D4" s="11"/>
      <c r="E4" s="11"/>
      <c r="F4" s="11"/>
      <c r="G4" s="15"/>
      <c r="H4" s="11"/>
      <c r="I4" s="11"/>
      <c r="J4" s="11"/>
      <c r="K4" s="11"/>
      <c r="L4" s="11"/>
    </row>
    <row r="5" spans="1:12" ht="15.45" x14ac:dyDescent="0.4">
      <c r="A5" s="16" t="s">
        <v>7</v>
      </c>
      <c r="B5" s="10"/>
      <c r="C5" s="17">
        <v>2.4E-2</v>
      </c>
      <c r="D5" s="17">
        <f>D7-D6</f>
        <v>5.7700874091647175E-2</v>
      </c>
      <c r="E5" s="17">
        <f t="shared" ref="E5:G5" si="0">E7-E6</f>
        <v>-6.6924342808292375E-2</v>
      </c>
      <c r="F5" s="17">
        <f t="shared" si="0"/>
        <v>2.3426903920837266E-2</v>
      </c>
      <c r="G5" s="18">
        <f t="shared" si="0"/>
        <v>0.10478613662486666</v>
      </c>
      <c r="H5" s="19">
        <f>AVERAGE(D5:G5)</f>
        <v>2.9747392957264682E-2</v>
      </c>
      <c r="I5" s="19">
        <f t="shared" ref="I5:L7" si="1">AVERAGE(E5:H5)</f>
        <v>2.2759022673669058E-2</v>
      </c>
      <c r="J5" s="19">
        <f t="shared" si="1"/>
        <v>4.5179864044159419E-2</v>
      </c>
      <c r="K5" s="19">
        <f t="shared" si="1"/>
        <v>5.0618104074989949E-2</v>
      </c>
      <c r="L5" s="19">
        <f t="shared" si="1"/>
        <v>3.707609593752078E-2</v>
      </c>
    </row>
    <row r="6" spans="1:12" ht="15.45" x14ac:dyDescent="0.4">
      <c r="A6" s="16" t="s">
        <v>8</v>
      </c>
      <c r="B6" s="10"/>
      <c r="C6" s="20">
        <v>0.03</v>
      </c>
      <c r="D6" s="20">
        <v>0.02</v>
      </c>
      <c r="E6" s="20">
        <v>4.1000000000000002E-2</v>
      </c>
      <c r="F6" s="20">
        <v>3.5999999999999997E-2</v>
      </c>
      <c r="G6" s="21">
        <v>3.7999999999999999E-2</v>
      </c>
      <c r="H6" s="22">
        <f t="shared" ref="H6" si="2">AVERAGE(D6:G6)</f>
        <v>3.3750000000000002E-2</v>
      </c>
      <c r="I6" s="23">
        <f t="shared" si="1"/>
        <v>3.7187499999999998E-2</v>
      </c>
      <c r="J6" s="23">
        <f t="shared" si="1"/>
        <v>3.6234374999999999E-2</v>
      </c>
      <c r="K6" s="23">
        <f t="shared" si="1"/>
        <v>3.6292968750000001E-2</v>
      </c>
      <c r="L6" s="23">
        <f t="shared" si="1"/>
        <v>3.5866210937500004E-2</v>
      </c>
    </row>
    <row r="7" spans="1:12" ht="15.45" x14ac:dyDescent="0.4">
      <c r="A7" s="16" t="s">
        <v>9</v>
      </c>
      <c r="B7" s="10"/>
      <c r="C7" s="26">
        <f>C6+C5</f>
        <v>5.3999999999999999E-2</v>
      </c>
      <c r="D7" s="24">
        <f t="shared" ref="D7:E7" si="3">(D23-C23)/C23</f>
        <v>7.7700874091647179E-2</v>
      </c>
      <c r="E7" s="24">
        <f t="shared" si="3"/>
        <v>-2.592434280829237E-2</v>
      </c>
      <c r="F7" s="24">
        <f>(F23-E23)/E23</f>
        <v>5.9426903920837264E-2</v>
      </c>
      <c r="G7" s="25">
        <f>(G23-F23)/F23</f>
        <v>0.14278613662486667</v>
      </c>
      <c r="H7" s="26">
        <f>AVERAGE(D7:G7)</f>
        <v>6.3497392957264684E-2</v>
      </c>
      <c r="I7" s="26">
        <f>AVERAGE(E7:H7)</f>
        <v>5.9946522673669067E-2</v>
      </c>
      <c r="J7" s="26">
        <f>AVERAGE(F7:I7)</f>
        <v>8.1414239044159425E-2</v>
      </c>
      <c r="K7" s="26">
        <f t="shared" si="1"/>
        <v>8.6911072824989971E-2</v>
      </c>
      <c r="L7" s="26">
        <f t="shared" si="1"/>
        <v>7.294230687502079E-2</v>
      </c>
    </row>
    <row r="8" spans="1:12" ht="15.45" x14ac:dyDescent="0.4">
      <c r="A8" s="16" t="s">
        <v>10</v>
      </c>
      <c r="B8" s="10"/>
      <c r="C8" s="24">
        <f>C25/C23</f>
        <v>0.31183996867550356</v>
      </c>
      <c r="D8" s="24">
        <f>D25/D23</f>
        <v>0.35304552254755289</v>
      </c>
      <c r="E8" s="24">
        <f>E25/E23</f>
        <v>0.34107115431028806</v>
      </c>
      <c r="F8" s="24">
        <f>F25/F23</f>
        <v>0.35477524308539832</v>
      </c>
      <c r="G8" s="25">
        <f>G25/G23</f>
        <v>0.34752627763682492</v>
      </c>
      <c r="H8" s="26">
        <f t="shared" ref="H8:H12" si="4">AVERAGE(D8:G8)</f>
        <v>0.34910454939501601</v>
      </c>
      <c r="I8" s="26">
        <f t="shared" ref="I8:L12" si="5">AVERAGE(E8:H8)</f>
        <v>0.3481193061068818</v>
      </c>
      <c r="J8" s="26">
        <f t="shared" si="5"/>
        <v>0.34988134405603022</v>
      </c>
      <c r="K8" s="26">
        <f t="shared" si="5"/>
        <v>0.34865786929868825</v>
      </c>
      <c r="L8" s="26">
        <f t="shared" si="5"/>
        <v>0.34894076721415412</v>
      </c>
    </row>
    <row r="9" spans="1:12" ht="15.45" x14ac:dyDescent="0.4">
      <c r="A9" s="16" t="s">
        <v>11</v>
      </c>
      <c r="B9" s="10"/>
      <c r="C9" s="24">
        <f>C26/C23</f>
        <v>0.23594716294496332</v>
      </c>
      <c r="D9" s="24">
        <f>D26/D23</f>
        <v>0.21718315879461422</v>
      </c>
      <c r="E9" s="24">
        <f>E26/E23</f>
        <v>0.21061061500318143</v>
      </c>
      <c r="F9" s="24">
        <f>F26/F23</f>
        <v>0.19310144867506809</v>
      </c>
      <c r="G9" s="25">
        <f>G26/G23</f>
        <v>0.20136824936571221</v>
      </c>
      <c r="H9" s="26">
        <f t="shared" si="4"/>
        <v>0.20556586795964399</v>
      </c>
      <c r="I9" s="26">
        <f t="shared" si="5"/>
        <v>0.20266154525090141</v>
      </c>
      <c r="J9" s="26">
        <f t="shared" si="5"/>
        <v>0.20067427781283143</v>
      </c>
      <c r="K9" s="26">
        <f t="shared" si="5"/>
        <v>0.20256748509727227</v>
      </c>
      <c r="L9" s="26">
        <f t="shared" si="5"/>
        <v>0.20286729403016229</v>
      </c>
    </row>
    <row r="10" spans="1:12" ht="15.45" x14ac:dyDescent="0.4">
      <c r="A10" s="16" t="s">
        <v>12</v>
      </c>
      <c r="B10" s="10"/>
      <c r="C10" s="24">
        <f>C81/C53</f>
        <v>0.18745504243993669</v>
      </c>
      <c r="D10" s="24">
        <f>D81/D53</f>
        <v>0.18421622290255743</v>
      </c>
      <c r="E10" s="24">
        <f>E81/E53</f>
        <v>0.17355068665478562</v>
      </c>
      <c r="F10" s="24">
        <f>F81/F53</f>
        <v>0.1832070628013274</v>
      </c>
      <c r="G10" s="25">
        <f>G81/G53</f>
        <v>0.17485472794506074</v>
      </c>
      <c r="H10" s="26">
        <f t="shared" si="4"/>
        <v>0.17895717507593278</v>
      </c>
      <c r="I10" s="26">
        <f t="shared" si="5"/>
        <v>0.17764241311927664</v>
      </c>
      <c r="J10" s="26">
        <f t="shared" si="5"/>
        <v>0.17866534473539938</v>
      </c>
      <c r="K10" s="26">
        <f t="shared" si="5"/>
        <v>0.17752991521891739</v>
      </c>
      <c r="L10" s="26">
        <f t="shared" si="5"/>
        <v>0.17819871203738155</v>
      </c>
    </row>
    <row r="11" spans="1:12" ht="15.45" x14ac:dyDescent="0.4">
      <c r="A11" s="16" t="s">
        <v>13</v>
      </c>
      <c r="B11" s="10"/>
      <c r="C11" s="24">
        <f>C32/C63</f>
        <v>2.8917413417292322E-2</v>
      </c>
      <c r="D11" s="24">
        <f>D32/D63</f>
        <v>2.8085443037974684E-2</v>
      </c>
      <c r="E11" s="24">
        <f>E32/E63</f>
        <v>3.0648223487930566E-2</v>
      </c>
      <c r="F11" s="24">
        <f>F32/F63</f>
        <v>2.9208786297372259E-2</v>
      </c>
      <c r="G11" s="25">
        <f>G32/G63</f>
        <v>3.7831178538800143E-2</v>
      </c>
      <c r="H11" s="26">
        <f t="shared" si="4"/>
        <v>3.1443407840519411E-2</v>
      </c>
      <c r="I11" s="26">
        <f t="shared" si="5"/>
        <v>3.2282899041155597E-2</v>
      </c>
      <c r="J11" s="26">
        <f t="shared" si="5"/>
        <v>3.2691567929461852E-2</v>
      </c>
      <c r="K11" s="26">
        <f t="shared" si="5"/>
        <v>3.3562263337484251E-2</v>
      </c>
      <c r="L11" s="26">
        <f t="shared" si="5"/>
        <v>3.2495034537155278E-2</v>
      </c>
    </row>
    <row r="12" spans="1:12" ht="15.45" x14ac:dyDescent="0.4">
      <c r="A12" s="16" t="s">
        <v>14</v>
      </c>
      <c r="B12" s="10"/>
      <c r="C12" s="24">
        <f>C35/C33</f>
        <v>0.21237433471318745</v>
      </c>
      <c r="D12" s="24">
        <f>D35/D33</f>
        <v>0.36715706227830436</v>
      </c>
      <c r="E12" s="24">
        <f>E35/E33</f>
        <v>0.19463420219058886</v>
      </c>
      <c r="F12" s="24">
        <f>F35/F33</f>
        <v>0.16494691191864813</v>
      </c>
      <c r="G12" s="25">
        <f>G35/G33</f>
        <v>0.19217423632195305</v>
      </c>
      <c r="H12" s="26">
        <f t="shared" si="4"/>
        <v>0.2297281031773736</v>
      </c>
      <c r="I12" s="26">
        <f t="shared" si="5"/>
        <v>0.19537086340214091</v>
      </c>
      <c r="J12" s="26">
        <f t="shared" si="5"/>
        <v>0.19555502870502892</v>
      </c>
      <c r="K12" s="26">
        <f t="shared" si="5"/>
        <v>0.20320705790162413</v>
      </c>
      <c r="L12" s="26">
        <f t="shared" si="5"/>
        <v>0.20596526329654191</v>
      </c>
    </row>
    <row r="13" spans="1:12" x14ac:dyDescent="0.4">
      <c r="A13" s="14" t="s">
        <v>15</v>
      </c>
      <c r="B13" s="10"/>
      <c r="C13" s="10"/>
      <c r="D13" s="10"/>
      <c r="E13" s="10"/>
      <c r="F13" s="10"/>
      <c r="G13" s="27"/>
      <c r="H13" s="11"/>
      <c r="I13" s="11"/>
      <c r="J13" s="11"/>
      <c r="K13" s="11"/>
      <c r="L13" s="11"/>
    </row>
    <row r="14" spans="1:12" x14ac:dyDescent="0.4">
      <c r="A14" s="14" t="s">
        <v>16</v>
      </c>
      <c r="B14" s="10"/>
      <c r="C14" s="10"/>
      <c r="D14" s="10"/>
      <c r="E14" s="10"/>
      <c r="F14" s="10"/>
      <c r="G14" s="27"/>
      <c r="H14" s="28">
        <v>0.05</v>
      </c>
      <c r="I14" s="11"/>
      <c r="J14" s="11"/>
      <c r="K14" s="11"/>
      <c r="L14" s="11"/>
    </row>
    <row r="15" spans="1:12" ht="15.45" x14ac:dyDescent="0.4">
      <c r="A15" s="16" t="s">
        <v>17</v>
      </c>
      <c r="B15" s="10"/>
      <c r="C15" s="29">
        <f>C49/C23*365</f>
        <v>82.152637822026179</v>
      </c>
      <c r="D15" s="29">
        <f>D49/D23*365</f>
        <v>69.887475956400948</v>
      </c>
      <c r="E15" s="29">
        <f>E49/E23*365</f>
        <v>73.184994624481646</v>
      </c>
      <c r="F15" s="29">
        <f>F49/F23*365</f>
        <v>84.780265297035342</v>
      </c>
      <c r="G15" s="30">
        <f>G49/G23*365</f>
        <v>87.582140268213124</v>
      </c>
      <c r="H15" s="29">
        <f t="shared" ref="H15:L19" si="6">AVERAGE(C15:G15)</f>
        <v>79.517502793631451</v>
      </c>
      <c r="I15" s="29">
        <f t="shared" si="6"/>
        <v>78.990475787952505</v>
      </c>
      <c r="J15" s="29">
        <f t="shared" si="6"/>
        <v>80.811075754262816</v>
      </c>
      <c r="K15" s="29">
        <f t="shared" si="6"/>
        <v>82.336291980219045</v>
      </c>
      <c r="L15" s="29">
        <f t="shared" si="6"/>
        <v>81.847497316855794</v>
      </c>
    </row>
    <row r="16" spans="1:12" ht="15.45" x14ac:dyDescent="0.4">
      <c r="A16" s="16" t="s">
        <v>18</v>
      </c>
      <c r="B16" s="10"/>
      <c r="C16" s="29">
        <f>C50/C25*365</f>
        <v>35.855676194696805</v>
      </c>
      <c r="D16" s="29">
        <f>D50/D25*365</f>
        <v>32.06096010654398</v>
      </c>
      <c r="E16" s="29">
        <f>E50/E25*365</f>
        <v>26.426986169186232</v>
      </c>
      <c r="F16" s="29">
        <f>F50/F25*365</f>
        <v>23.23531128688596</v>
      </c>
      <c r="G16" s="30">
        <f>G50/G25*365</f>
        <v>25.333872187312593</v>
      </c>
      <c r="H16" s="29">
        <f t="shared" si="6"/>
        <v>28.582561188925116</v>
      </c>
      <c r="I16" s="29">
        <f t="shared" si="6"/>
        <v>27.127938187770773</v>
      </c>
      <c r="J16" s="29">
        <f t="shared" si="6"/>
        <v>26.141333804016135</v>
      </c>
      <c r="K16" s="29">
        <f t="shared" si="6"/>
        <v>26.084203330982113</v>
      </c>
      <c r="L16" s="29">
        <f t="shared" si="6"/>
        <v>26.653981739801349</v>
      </c>
    </row>
    <row r="17" spans="1:12" ht="15.45" x14ac:dyDescent="0.4">
      <c r="A17" s="16" t="s">
        <v>19</v>
      </c>
      <c r="B17" s="10"/>
      <c r="C17" s="29">
        <f>D53-C53</f>
        <v>4533</v>
      </c>
      <c r="D17" s="29">
        <f>E53-D53</f>
        <v>5819</v>
      </c>
      <c r="E17" s="29">
        <f>F53-E53</f>
        <v>9757</v>
      </c>
      <c r="F17" s="29">
        <f>G53-F53</f>
        <v>10770</v>
      </c>
      <c r="G17" s="30">
        <f>H53-G53</f>
        <v>0</v>
      </c>
      <c r="H17" s="29">
        <f t="shared" si="6"/>
        <v>6175.8</v>
      </c>
      <c r="I17" s="29">
        <f t="shared" si="6"/>
        <v>6504.36</v>
      </c>
      <c r="J17" s="29">
        <f t="shared" si="6"/>
        <v>6641.4319999999989</v>
      </c>
      <c r="K17" s="29">
        <f t="shared" si="6"/>
        <v>6018.3183999999992</v>
      </c>
      <c r="L17" s="29">
        <f t="shared" si="6"/>
        <v>5067.9820799999998</v>
      </c>
    </row>
    <row r="18" spans="1:12" ht="15.45" x14ac:dyDescent="0.4">
      <c r="A18" s="16" t="s">
        <v>20</v>
      </c>
      <c r="B18" s="10"/>
      <c r="C18" s="29">
        <f>D65-C65</f>
        <v>7163</v>
      </c>
      <c r="D18" s="29">
        <f>E65-D65</f>
        <v>13510</v>
      </c>
      <c r="E18" s="29">
        <f>F65-E65</f>
        <v>37180</v>
      </c>
      <c r="F18" s="29">
        <f>G65-F65</f>
        <v>-2131</v>
      </c>
      <c r="G18" s="30"/>
      <c r="H18" s="29">
        <f t="shared" si="6"/>
        <v>13930.5</v>
      </c>
      <c r="I18" s="29">
        <f t="shared" si="6"/>
        <v>15622.375</v>
      </c>
      <c r="J18" s="29">
        <f t="shared" si="6"/>
        <v>16150.46875</v>
      </c>
      <c r="K18" s="29">
        <f t="shared" si="6"/>
        <v>10893.0859375</v>
      </c>
      <c r="L18" s="29">
        <f t="shared" si="6"/>
        <v>14149.107421875</v>
      </c>
    </row>
    <row r="19" spans="1:12" ht="15.45" x14ac:dyDescent="0.4">
      <c r="A19" s="31" t="s">
        <v>21</v>
      </c>
      <c r="B19" s="32"/>
      <c r="C19" s="33">
        <f>D74-C74</f>
        <v>838</v>
      </c>
      <c r="D19" s="33">
        <f>E74-D74</f>
        <v>9682</v>
      </c>
      <c r="E19" s="33">
        <f>F74-E74</f>
        <v>10612</v>
      </c>
      <c r="F19" s="33">
        <f>G74-F74</f>
        <v>12667</v>
      </c>
      <c r="G19" s="34"/>
      <c r="H19" s="35">
        <f t="shared" si="6"/>
        <v>8449.75</v>
      </c>
      <c r="I19" s="33">
        <f t="shared" si="6"/>
        <v>10352.6875</v>
      </c>
      <c r="J19" s="33">
        <f t="shared" si="6"/>
        <v>10520.359375</v>
      </c>
      <c r="K19" s="33">
        <f t="shared" si="6"/>
        <v>10497.44921875</v>
      </c>
      <c r="L19" s="33">
        <f t="shared" si="6"/>
        <v>9955.0615234375</v>
      </c>
    </row>
    <row r="20" spans="1:12" x14ac:dyDescent="0.4">
      <c r="A20" s="16"/>
      <c r="B20" s="10"/>
      <c r="C20" s="11"/>
      <c r="D20" s="11"/>
      <c r="E20" s="11"/>
      <c r="F20" s="11"/>
      <c r="G20" s="12"/>
      <c r="H20" s="11"/>
      <c r="I20" s="11"/>
      <c r="J20" s="11"/>
      <c r="K20" s="11"/>
      <c r="L20" s="11"/>
    </row>
    <row r="21" spans="1:12" x14ac:dyDescent="0.4">
      <c r="A21" s="36" t="s">
        <v>22</v>
      </c>
      <c r="G21" s="38"/>
    </row>
    <row r="22" spans="1:12" x14ac:dyDescent="0.4">
      <c r="A22" s="13" t="s">
        <v>23</v>
      </c>
      <c r="G22" s="38"/>
    </row>
    <row r="23" spans="1:12" x14ac:dyDescent="0.4">
      <c r="A23" s="13" t="s">
        <v>24</v>
      </c>
      <c r="B23" s="37" t="s">
        <v>25</v>
      </c>
      <c r="C23" s="39">
        <v>86833</v>
      </c>
      <c r="D23" s="39">
        <v>93580</v>
      </c>
      <c r="E23" s="39">
        <v>91154</v>
      </c>
      <c r="F23" s="39">
        <v>96571</v>
      </c>
      <c r="G23" s="40">
        <v>110360</v>
      </c>
      <c r="H23" s="39">
        <f>G23*(1+H7)</f>
        <v>117367.57228676372</v>
      </c>
      <c r="I23" s="39">
        <f>H23*(1+I7)</f>
        <v>124403.35012000569</v>
      </c>
      <c r="J23" s="39">
        <f>I23*(1+J7)</f>
        <v>134531.5542045701</v>
      </c>
      <c r="K23" s="39">
        <f>J23*(1+K7)</f>
        <v>146223.83590930258</v>
      </c>
      <c r="L23" s="39">
        <f>K23*(1+L7)</f>
        <v>156889.73982064161</v>
      </c>
    </row>
    <row r="24" spans="1:12" x14ac:dyDescent="0.4">
      <c r="A24" s="13" t="s">
        <v>26</v>
      </c>
      <c r="G24" s="38"/>
      <c r="H24" s="39"/>
      <c r="I24" s="39"/>
      <c r="J24" s="39"/>
      <c r="K24" s="39"/>
      <c r="L24" s="39"/>
    </row>
    <row r="25" spans="1:12" x14ac:dyDescent="0.4">
      <c r="A25" s="13" t="s">
        <v>27</v>
      </c>
      <c r="B25" s="37" t="s">
        <v>25</v>
      </c>
      <c r="C25" s="39">
        <v>27078</v>
      </c>
      <c r="D25" s="39">
        <v>33038</v>
      </c>
      <c r="E25" s="39">
        <v>31090</v>
      </c>
      <c r="F25" s="39">
        <v>34261</v>
      </c>
      <c r="G25" s="40">
        <v>38353</v>
      </c>
      <c r="H25" s="39">
        <f>H23*H8</f>
        <v>40973.553436757618</v>
      </c>
      <c r="I25" s="39">
        <f>I23*I8</f>
        <v>43307.207921147856</v>
      </c>
      <c r="J25" s="39">
        <f>J23*J8</f>
        <v>47070.081003041669</v>
      </c>
      <c r="K25" s="39">
        <f>K23*K8</f>
        <v>50982.091068818459</v>
      </c>
      <c r="L25" s="39">
        <f>L23*L8</f>
        <v>54745.226181043712</v>
      </c>
    </row>
    <row r="26" spans="1:12" x14ac:dyDescent="0.4">
      <c r="A26" s="13" t="s">
        <v>28</v>
      </c>
      <c r="B26" s="37" t="s">
        <v>25</v>
      </c>
      <c r="C26" s="39">
        <v>20488</v>
      </c>
      <c r="D26" s="39">
        <v>20324</v>
      </c>
      <c r="E26" s="39">
        <v>19198</v>
      </c>
      <c r="F26" s="39">
        <v>18648</v>
      </c>
      <c r="G26" s="40">
        <v>22223</v>
      </c>
      <c r="H26" s="39">
        <f>H9*H23</f>
        <v>24126.766867444843</v>
      </c>
      <c r="I26" s="39">
        <f>I9*I23</f>
        <v>25211.775169709264</v>
      </c>
      <c r="J26" s="39">
        <f>J9*J23</f>
        <v>26997.022483039891</v>
      </c>
      <c r="K26" s="39">
        <f>K9*K23</f>
        <v>29620.194701423636</v>
      </c>
      <c r="L26" s="39">
        <f>L9*L23</f>
        <v>31827.796978509763</v>
      </c>
    </row>
    <row r="27" spans="1:12" x14ac:dyDescent="0.4">
      <c r="A27" s="13" t="s">
        <v>29</v>
      </c>
      <c r="B27" s="37" t="s">
        <v>25</v>
      </c>
      <c r="C27" s="39">
        <v>11381</v>
      </c>
      <c r="D27" s="39">
        <v>12046</v>
      </c>
      <c r="E27" s="39">
        <v>11988</v>
      </c>
      <c r="F27" s="39">
        <v>12292</v>
      </c>
      <c r="G27" s="40">
        <v>14726</v>
      </c>
      <c r="H27" s="39">
        <f>(1+H7)*G27</f>
        <v>15661.062608688679</v>
      </c>
      <c r="I27" s="39">
        <f>(1+I7)*H27</f>
        <v>16599.888853454184</v>
      </c>
      <c r="J27" s="39">
        <f>(1+J7)*I27</f>
        <v>17951.35617267578</v>
      </c>
      <c r="K27" s="39">
        <f>(1+K7)*J27</f>
        <v>19511.527796306538</v>
      </c>
      <c r="L27" s="39">
        <f>(1+L7)*K27</f>
        <v>20934.743644425227</v>
      </c>
    </row>
    <row r="28" spans="1:12" x14ac:dyDescent="0.4">
      <c r="A28" s="13" t="s">
        <v>30</v>
      </c>
      <c r="B28" s="37" t="s">
        <v>25</v>
      </c>
      <c r="C28" s="37">
        <v>233</v>
      </c>
      <c r="D28" s="39">
        <v>10194</v>
      </c>
      <c r="E28" s="39">
        <v>1432</v>
      </c>
      <c r="F28" s="39">
        <v>2400</v>
      </c>
      <c r="G28" s="38">
        <v>47</v>
      </c>
      <c r="H28" s="39">
        <f>AVERAGE(E28:G28)</f>
        <v>1293</v>
      </c>
      <c r="I28" s="39">
        <f>AVERAGE(F28:H28)</f>
        <v>1246.6666666666667</v>
      </c>
      <c r="J28" s="39">
        <f>AVERAGE(G28:I28)</f>
        <v>862.22222222222229</v>
      </c>
      <c r="K28" s="39">
        <f>AVERAGE(H28:J28)</f>
        <v>1133.962962962963</v>
      </c>
      <c r="L28" s="39">
        <f>AVERAGE(I28:K28)</f>
        <v>1080.9506172839508</v>
      </c>
    </row>
    <row r="29" spans="1:12" x14ac:dyDescent="0.4">
      <c r="A29" s="13" t="s">
        <v>31</v>
      </c>
      <c r="B29" s="37" t="s">
        <v>25</v>
      </c>
      <c r="C29" s="39">
        <f>SUM(C25:C27)</f>
        <v>58947</v>
      </c>
      <c r="D29" s="39">
        <f t="shared" ref="D29:L29" si="7">SUM(D25:D27)</f>
        <v>65408</v>
      </c>
      <c r="E29" s="39">
        <f t="shared" si="7"/>
        <v>62276</v>
      </c>
      <c r="F29" s="39">
        <f t="shared" si="7"/>
        <v>65201</v>
      </c>
      <c r="G29" s="40">
        <f t="shared" si="7"/>
        <v>75302</v>
      </c>
      <c r="H29" s="39">
        <f t="shared" si="7"/>
        <v>80761.382912891146</v>
      </c>
      <c r="I29" s="39">
        <f t="shared" si="7"/>
        <v>85118.871944311308</v>
      </c>
      <c r="J29" s="39">
        <f t="shared" si="7"/>
        <v>92018.459658757332</v>
      </c>
      <c r="K29" s="39">
        <f t="shared" si="7"/>
        <v>100113.81356654863</v>
      </c>
      <c r="L29" s="39">
        <f t="shared" si="7"/>
        <v>107507.76680397869</v>
      </c>
    </row>
    <row r="30" spans="1:12" x14ac:dyDescent="0.4">
      <c r="A30" s="13" t="s">
        <v>32</v>
      </c>
      <c r="B30" s="37" t="s">
        <v>25</v>
      </c>
      <c r="C30" s="39">
        <f t="shared" ref="C30:L30" si="8">C23-C28-C29</f>
        <v>27653</v>
      </c>
      <c r="D30" s="39">
        <f t="shared" si="8"/>
        <v>17978</v>
      </c>
      <c r="E30" s="39">
        <f t="shared" si="8"/>
        <v>27446</v>
      </c>
      <c r="F30" s="39">
        <f t="shared" si="8"/>
        <v>28970</v>
      </c>
      <c r="G30" s="40">
        <f t="shared" si="8"/>
        <v>35011</v>
      </c>
      <c r="H30" s="39">
        <f t="shared" si="8"/>
        <v>35313.189373872578</v>
      </c>
      <c r="I30" s="39">
        <f t="shared" si="8"/>
        <v>38037.811509027713</v>
      </c>
      <c r="J30" s="39">
        <f t="shared" si="8"/>
        <v>41650.872323590549</v>
      </c>
      <c r="K30" s="39">
        <f t="shared" si="8"/>
        <v>44976.059379790997</v>
      </c>
      <c r="L30" s="39">
        <f t="shared" si="8"/>
        <v>48301.022399378955</v>
      </c>
    </row>
    <row r="31" spans="1:12" x14ac:dyDescent="0.4">
      <c r="A31" s="13" t="s">
        <v>33</v>
      </c>
      <c r="G31" s="38"/>
      <c r="H31" s="39"/>
      <c r="I31" s="39"/>
      <c r="J31" s="39"/>
      <c r="K31" s="39"/>
      <c r="L31" s="39"/>
    </row>
    <row r="32" spans="1:12" x14ac:dyDescent="0.4">
      <c r="A32" s="13" t="s">
        <v>34</v>
      </c>
      <c r="B32" s="37" t="s">
        <v>25</v>
      </c>
      <c r="C32" s="37">
        <v>597</v>
      </c>
      <c r="D32" s="37">
        <v>781</v>
      </c>
      <c r="E32" s="39">
        <v>1243</v>
      </c>
      <c r="F32" s="39">
        <v>2222</v>
      </c>
      <c r="G32" s="40">
        <v>2733</v>
      </c>
      <c r="H32" s="39">
        <f>H11*H63</f>
        <v>2271.5346692148032</v>
      </c>
      <c r="I32" s="39">
        <f>I11*I63</f>
        <v>2332.1811925311627</v>
      </c>
      <c r="J32" s="39">
        <f>J11*J63</f>
        <v>2361.7042503601833</v>
      </c>
      <c r="K32" s="39">
        <f>K11*K63</f>
        <v>2424.6050280265372</v>
      </c>
      <c r="L32" s="39">
        <f>L11*L63</f>
        <v>2347.5062850331715</v>
      </c>
    </row>
    <row r="33" spans="1:12" x14ac:dyDescent="0.4">
      <c r="A33" s="13" t="s">
        <v>35</v>
      </c>
      <c r="B33" s="37" t="s">
        <v>25</v>
      </c>
      <c r="C33" s="39">
        <f t="shared" ref="C33:L33" si="9">C30-C32</f>
        <v>27056</v>
      </c>
      <c r="D33" s="39">
        <f t="shared" si="9"/>
        <v>17197</v>
      </c>
      <c r="E33" s="39">
        <f t="shared" si="9"/>
        <v>26203</v>
      </c>
      <c r="F33" s="39">
        <f t="shared" si="9"/>
        <v>26748</v>
      </c>
      <c r="G33" s="40">
        <f t="shared" si="9"/>
        <v>32278</v>
      </c>
      <c r="H33" s="39">
        <f t="shared" si="9"/>
        <v>33041.654704657776</v>
      </c>
      <c r="I33" s="39">
        <f t="shared" si="9"/>
        <v>35705.63031649655</v>
      </c>
      <c r="J33" s="39">
        <f t="shared" si="9"/>
        <v>39289.168073230365</v>
      </c>
      <c r="K33" s="39">
        <f t="shared" si="9"/>
        <v>42551.454351764463</v>
      </c>
      <c r="L33" s="39">
        <f t="shared" si="9"/>
        <v>45953.516114345781</v>
      </c>
    </row>
    <row r="34" spans="1:12" x14ac:dyDescent="0.4">
      <c r="A34" s="13" t="s">
        <v>36</v>
      </c>
      <c r="G34" s="38"/>
      <c r="H34" s="39"/>
      <c r="I34" s="39"/>
      <c r="J34" s="39"/>
      <c r="K34" s="39"/>
      <c r="L34" s="39"/>
    </row>
    <row r="35" spans="1:12" x14ac:dyDescent="0.4">
      <c r="A35" s="13" t="s">
        <v>37</v>
      </c>
      <c r="B35" s="37" t="s">
        <v>25</v>
      </c>
      <c r="C35" s="39">
        <v>5746</v>
      </c>
      <c r="D35" s="39">
        <v>6314</v>
      </c>
      <c r="E35" s="39">
        <v>5100</v>
      </c>
      <c r="F35" s="39">
        <v>4412</v>
      </c>
      <c r="G35" s="40">
        <v>6203</v>
      </c>
      <c r="H35" s="39">
        <f>H33*H12</f>
        <v>7590.5966611427739</v>
      </c>
      <c r="I35" s="39">
        <f>I33*I12</f>
        <v>6975.8398232515892</v>
      </c>
      <c r="J35" s="39">
        <f>J33*J12</f>
        <v>7683.1943903572692</v>
      </c>
      <c r="K35" s="39">
        <f>K33*K12</f>
        <v>8646.7558482573168</v>
      </c>
      <c r="L35" s="39">
        <f>L33*L12</f>
        <v>9464.8280458931094</v>
      </c>
    </row>
    <row r="36" spans="1:12" x14ac:dyDescent="0.4">
      <c r="A36" s="13" t="s">
        <v>38</v>
      </c>
      <c r="B36" s="37" t="s">
        <v>25</v>
      </c>
      <c r="C36" s="39">
        <f t="shared" ref="C36:L36" si="10">C33-C35</f>
        <v>21310</v>
      </c>
      <c r="D36" s="39">
        <f t="shared" si="10"/>
        <v>10883</v>
      </c>
      <c r="E36" s="39">
        <f t="shared" si="10"/>
        <v>21103</v>
      </c>
      <c r="F36" s="39">
        <f t="shared" si="10"/>
        <v>22336</v>
      </c>
      <c r="G36" s="40">
        <f t="shared" si="10"/>
        <v>26075</v>
      </c>
      <c r="H36" s="39">
        <f t="shared" si="10"/>
        <v>25451.058043515004</v>
      </c>
      <c r="I36" s="39">
        <f t="shared" si="10"/>
        <v>28729.79049324496</v>
      </c>
      <c r="J36" s="39">
        <f t="shared" si="10"/>
        <v>31605.973682873097</v>
      </c>
      <c r="K36" s="39">
        <f t="shared" si="10"/>
        <v>33904.698503507148</v>
      </c>
      <c r="L36" s="39">
        <f t="shared" si="10"/>
        <v>36488.68806845267</v>
      </c>
    </row>
    <row r="37" spans="1:12" x14ac:dyDescent="0.4">
      <c r="A37" s="13" t="s">
        <v>39</v>
      </c>
      <c r="B37" s="37" t="s">
        <v>25</v>
      </c>
      <c r="C37" s="37">
        <v>100</v>
      </c>
      <c r="D37" s="37">
        <v>100</v>
      </c>
      <c r="E37" s="37">
        <v>100</v>
      </c>
      <c r="F37" s="37">
        <v>100</v>
      </c>
      <c r="G37" s="38">
        <v>100</v>
      </c>
      <c r="H37" s="39">
        <f>AVERAGE(E37:G37)</f>
        <v>100</v>
      </c>
      <c r="I37" s="39">
        <f>AVERAGE(F37:H37)</f>
        <v>100</v>
      </c>
      <c r="J37" s="39">
        <f>AVERAGE(G37:I37)</f>
        <v>100</v>
      </c>
      <c r="K37" s="39">
        <f>AVERAGE(H37:J37)</f>
        <v>100</v>
      </c>
      <c r="L37" s="39">
        <f>AVERAGE(I37:K37)</f>
        <v>100</v>
      </c>
    </row>
    <row r="38" spans="1:12" x14ac:dyDescent="0.4">
      <c r="A38" s="13" t="s">
        <v>40</v>
      </c>
      <c r="B38" s="37" t="s">
        <v>25</v>
      </c>
      <c r="C38" s="39">
        <f t="shared" ref="C38:L38" si="11">C36+C37</f>
        <v>21410</v>
      </c>
      <c r="D38" s="39">
        <f t="shared" si="11"/>
        <v>10983</v>
      </c>
      <c r="E38" s="39">
        <f t="shared" si="11"/>
        <v>21203</v>
      </c>
      <c r="F38" s="39">
        <f t="shared" si="11"/>
        <v>22436</v>
      </c>
      <c r="G38" s="40">
        <f t="shared" si="11"/>
        <v>26175</v>
      </c>
      <c r="H38" s="39">
        <f t="shared" si="11"/>
        <v>25551.058043515004</v>
      </c>
      <c r="I38" s="39">
        <f t="shared" si="11"/>
        <v>28829.79049324496</v>
      </c>
      <c r="J38" s="39">
        <f t="shared" si="11"/>
        <v>31705.973682873097</v>
      </c>
      <c r="K38" s="39">
        <f t="shared" si="11"/>
        <v>34004.698503507148</v>
      </c>
      <c r="L38" s="39">
        <f t="shared" si="11"/>
        <v>36588.68806845267</v>
      </c>
    </row>
    <row r="39" spans="1:12" x14ac:dyDescent="0.4">
      <c r="A39" s="13" t="s">
        <v>41</v>
      </c>
      <c r="G39" s="38"/>
      <c r="H39" s="39"/>
      <c r="I39" s="39"/>
      <c r="J39" s="39"/>
      <c r="K39" s="39"/>
      <c r="L39" s="39"/>
    </row>
    <row r="40" spans="1:12" x14ac:dyDescent="0.4">
      <c r="A40" s="13" t="s">
        <v>42</v>
      </c>
      <c r="B40" s="37" t="s">
        <v>25</v>
      </c>
      <c r="C40" s="39">
        <f>C76</f>
        <v>8239</v>
      </c>
      <c r="D40" s="39">
        <f>D76</f>
        <v>8027</v>
      </c>
      <c r="E40" s="39">
        <f>E76</f>
        <v>7808</v>
      </c>
      <c r="F40" s="39">
        <f>F76</f>
        <v>7708</v>
      </c>
      <c r="G40" s="40">
        <f>G76</f>
        <v>7677</v>
      </c>
      <c r="H40" s="39">
        <f>G40</f>
        <v>7677</v>
      </c>
      <c r="I40" s="39">
        <f>H40</f>
        <v>7677</v>
      </c>
      <c r="J40" s="39">
        <f>I40</f>
        <v>7677</v>
      </c>
      <c r="K40" s="39">
        <f>J40</f>
        <v>7677</v>
      </c>
      <c r="L40" s="39">
        <f>K40</f>
        <v>7677</v>
      </c>
    </row>
    <row r="41" spans="1:12" x14ac:dyDescent="0.4">
      <c r="G41" s="38"/>
      <c r="H41" s="39"/>
      <c r="I41" s="39"/>
      <c r="J41" s="39"/>
      <c r="K41" s="39"/>
      <c r="L41" s="39"/>
    </row>
    <row r="42" spans="1:12" x14ac:dyDescent="0.4">
      <c r="A42" s="41" t="s">
        <v>43</v>
      </c>
      <c r="B42" s="42" t="s">
        <v>25</v>
      </c>
      <c r="C42" s="43">
        <f t="shared" ref="C42:L42" si="12">C38/C40</f>
        <v>2.5986163369340938</v>
      </c>
      <c r="D42" s="43">
        <f t="shared" si="12"/>
        <v>1.3682571321788963</v>
      </c>
      <c r="E42" s="43">
        <f t="shared" si="12"/>
        <v>2.715548155737705</v>
      </c>
      <c r="F42" s="43">
        <f t="shared" si="12"/>
        <v>2.9107420861442659</v>
      </c>
      <c r="G42" s="44">
        <f t="shared" si="12"/>
        <v>3.409534974599453</v>
      </c>
      <c r="H42" s="43">
        <f t="shared" si="12"/>
        <v>3.3282607846183412</v>
      </c>
      <c r="I42" s="43">
        <f t="shared" si="12"/>
        <v>3.7553459024677558</v>
      </c>
      <c r="J42" s="43">
        <f t="shared" si="12"/>
        <v>4.1299952693595277</v>
      </c>
      <c r="K42" s="43">
        <f t="shared" si="12"/>
        <v>4.4294253619261621</v>
      </c>
      <c r="L42" s="43">
        <f t="shared" si="12"/>
        <v>4.7660138163934702</v>
      </c>
    </row>
    <row r="43" spans="1:12" x14ac:dyDescent="0.4">
      <c r="C43" s="45"/>
      <c r="D43" s="45"/>
      <c r="E43" s="45"/>
      <c r="F43" s="45"/>
      <c r="G43" s="46"/>
    </row>
    <row r="44" spans="1:12" x14ac:dyDescent="0.4">
      <c r="A44" s="36" t="s">
        <v>44</v>
      </c>
      <c r="G44" s="38"/>
    </row>
    <row r="45" spans="1:12" x14ac:dyDescent="0.4">
      <c r="A45" s="13" t="s">
        <v>45</v>
      </c>
      <c r="G45" s="38"/>
    </row>
    <row r="46" spans="1:12" x14ac:dyDescent="0.4">
      <c r="A46" s="13" t="s">
        <v>46</v>
      </c>
      <c r="B46" s="37" t="s">
        <v>25</v>
      </c>
      <c r="C46" s="39">
        <v>8669</v>
      </c>
      <c r="D46" s="39">
        <v>5595</v>
      </c>
      <c r="E46" s="39">
        <v>6510</v>
      </c>
      <c r="F46" s="39">
        <v>7663</v>
      </c>
      <c r="G46" s="40">
        <v>11946</v>
      </c>
      <c r="H46" s="39">
        <f t="shared" ref="H46:L47" si="13">G46*(1+$H$14)</f>
        <v>12543.300000000001</v>
      </c>
      <c r="I46" s="39">
        <f t="shared" si="13"/>
        <v>13170.465000000002</v>
      </c>
      <c r="J46" s="39">
        <f t="shared" si="13"/>
        <v>13828.988250000002</v>
      </c>
      <c r="K46" s="39">
        <f t="shared" si="13"/>
        <v>14520.437662500002</v>
      </c>
      <c r="L46" s="39">
        <f t="shared" si="13"/>
        <v>15246.459545625003</v>
      </c>
    </row>
    <row r="47" spans="1:12" x14ac:dyDescent="0.4">
      <c r="A47" s="41" t="s">
        <v>47</v>
      </c>
      <c r="B47" s="42" t="s">
        <v>25</v>
      </c>
      <c r="C47" s="47">
        <v>76796</v>
      </c>
      <c r="D47" s="47">
        <v>90687</v>
      </c>
      <c r="E47" s="47">
        <v>106657</v>
      </c>
      <c r="F47" s="47">
        <v>125218</v>
      </c>
      <c r="G47" s="48">
        <v>121704</v>
      </c>
      <c r="H47" s="49">
        <f t="shared" si="13"/>
        <v>127789.20000000001</v>
      </c>
      <c r="I47" s="49">
        <f t="shared" si="13"/>
        <v>134178.66</v>
      </c>
      <c r="J47" s="49">
        <f t="shared" si="13"/>
        <v>140887.59300000002</v>
      </c>
      <c r="K47" s="49">
        <f t="shared" si="13"/>
        <v>147931.97265000004</v>
      </c>
      <c r="L47" s="49">
        <f t="shared" si="13"/>
        <v>155328.57128250005</v>
      </c>
    </row>
    <row r="48" spans="1:12" x14ac:dyDescent="0.4">
      <c r="A48" s="13" t="s">
        <v>48</v>
      </c>
      <c r="B48" s="37" t="s">
        <v>25</v>
      </c>
      <c r="C48" s="39">
        <f t="shared" ref="C48:L48" si="14">SUM(C46:C47)</f>
        <v>85465</v>
      </c>
      <c r="D48" s="39">
        <f t="shared" si="14"/>
        <v>96282</v>
      </c>
      <c r="E48" s="39">
        <f t="shared" si="14"/>
        <v>113167</v>
      </c>
      <c r="F48" s="39">
        <f t="shared" si="14"/>
        <v>132881</v>
      </c>
      <c r="G48" s="50">
        <f t="shared" si="14"/>
        <v>133650</v>
      </c>
      <c r="H48" s="39">
        <f t="shared" si="14"/>
        <v>140332.5</v>
      </c>
      <c r="I48" s="39">
        <f t="shared" si="14"/>
        <v>147349.125</v>
      </c>
      <c r="J48" s="39">
        <f t="shared" si="14"/>
        <v>154716.58125000002</v>
      </c>
      <c r="K48" s="39">
        <f t="shared" si="14"/>
        <v>162452.41031250005</v>
      </c>
      <c r="L48" s="39">
        <f t="shared" si="14"/>
        <v>170575.03082812505</v>
      </c>
    </row>
    <row r="49" spans="1:12" x14ac:dyDescent="0.4">
      <c r="A49" s="13" t="s">
        <v>49</v>
      </c>
      <c r="B49" s="37" t="s">
        <v>25</v>
      </c>
      <c r="C49" s="39">
        <v>19544</v>
      </c>
      <c r="D49" s="39">
        <v>17918</v>
      </c>
      <c r="E49" s="39">
        <v>18277</v>
      </c>
      <c r="F49" s="39">
        <v>22431</v>
      </c>
      <c r="G49" s="40">
        <v>26481</v>
      </c>
      <c r="H49" s="39">
        <f t="shared" ref="H49:L76" si="15">G49</f>
        <v>26481</v>
      </c>
      <c r="I49" s="39">
        <f t="shared" si="15"/>
        <v>26481</v>
      </c>
      <c r="J49" s="39">
        <f t="shared" si="15"/>
        <v>26481</v>
      </c>
      <c r="K49" s="39">
        <f t="shared" si="15"/>
        <v>26481</v>
      </c>
      <c r="L49" s="39">
        <f t="shared" si="15"/>
        <v>26481</v>
      </c>
    </row>
    <row r="50" spans="1:12" x14ac:dyDescent="0.4">
      <c r="A50" s="13" t="s">
        <v>50</v>
      </c>
      <c r="B50" s="37" t="s">
        <v>25</v>
      </c>
      <c r="C50" s="39">
        <v>2660</v>
      </c>
      <c r="D50" s="39">
        <v>2902</v>
      </c>
      <c r="E50" s="39">
        <v>2251</v>
      </c>
      <c r="F50" s="39">
        <v>2181</v>
      </c>
      <c r="G50" s="40">
        <v>2662</v>
      </c>
      <c r="H50" s="39">
        <f t="shared" si="15"/>
        <v>2662</v>
      </c>
      <c r="I50" s="39">
        <f t="shared" si="15"/>
        <v>2662</v>
      </c>
      <c r="J50" s="39">
        <f t="shared" si="15"/>
        <v>2662</v>
      </c>
      <c r="K50" s="39">
        <f t="shared" si="15"/>
        <v>2662</v>
      </c>
      <c r="L50" s="39">
        <f t="shared" si="15"/>
        <v>2662</v>
      </c>
    </row>
    <row r="51" spans="1:12" x14ac:dyDescent="0.4">
      <c r="A51" s="13" t="s">
        <v>51</v>
      </c>
      <c r="B51" s="37" t="s">
        <v>25</v>
      </c>
      <c r="C51" s="39">
        <v>6577</v>
      </c>
      <c r="D51" s="39">
        <v>5705</v>
      </c>
      <c r="E51" s="39">
        <v>5965</v>
      </c>
      <c r="F51" s="39">
        <v>5203</v>
      </c>
      <c r="G51" s="40">
        <v>6869</v>
      </c>
      <c r="H51" s="39">
        <f t="shared" si="15"/>
        <v>6869</v>
      </c>
      <c r="I51" s="39">
        <f t="shared" si="15"/>
        <v>6869</v>
      </c>
      <c r="J51" s="39">
        <f t="shared" si="15"/>
        <v>6869</v>
      </c>
      <c r="K51" s="39">
        <f t="shared" si="15"/>
        <v>6869</v>
      </c>
      <c r="L51" s="39">
        <f t="shared" si="15"/>
        <v>6869</v>
      </c>
    </row>
    <row r="52" spans="1:12" x14ac:dyDescent="0.4">
      <c r="A52" s="13" t="s">
        <v>52</v>
      </c>
      <c r="B52" s="37" t="s">
        <v>25</v>
      </c>
      <c r="C52" s="39">
        <f t="shared" ref="C52:L52" si="16">SUM(C48:C51)</f>
        <v>114246</v>
      </c>
      <c r="D52" s="39">
        <f t="shared" si="16"/>
        <v>122807</v>
      </c>
      <c r="E52" s="39">
        <f t="shared" si="16"/>
        <v>139660</v>
      </c>
      <c r="F52" s="39">
        <f t="shared" si="16"/>
        <v>162696</v>
      </c>
      <c r="G52" s="40">
        <f t="shared" si="16"/>
        <v>169662</v>
      </c>
      <c r="H52" s="39">
        <f t="shared" si="16"/>
        <v>176344.5</v>
      </c>
      <c r="I52" s="39">
        <f t="shared" si="16"/>
        <v>183361.125</v>
      </c>
      <c r="J52" s="39">
        <f t="shared" si="16"/>
        <v>190728.58125000002</v>
      </c>
      <c r="K52" s="39">
        <f t="shared" si="16"/>
        <v>198464.41031250005</v>
      </c>
      <c r="L52" s="39">
        <f t="shared" si="16"/>
        <v>206587.03082812505</v>
      </c>
    </row>
    <row r="53" spans="1:12" x14ac:dyDescent="0.4">
      <c r="A53" s="13" t="s">
        <v>53</v>
      </c>
      <c r="B53" s="37" t="s">
        <v>25</v>
      </c>
      <c r="C53" s="39">
        <v>27804</v>
      </c>
      <c r="D53" s="39">
        <v>32337</v>
      </c>
      <c r="E53" s="39">
        <v>38156</v>
      </c>
      <c r="F53" s="39">
        <v>47913</v>
      </c>
      <c r="G53" s="40">
        <v>58683</v>
      </c>
      <c r="H53" s="39">
        <f t="shared" si="15"/>
        <v>58683</v>
      </c>
      <c r="I53" s="39">
        <f t="shared" si="15"/>
        <v>58683</v>
      </c>
      <c r="J53" s="39">
        <f t="shared" si="15"/>
        <v>58683</v>
      </c>
      <c r="K53" s="39">
        <f t="shared" si="15"/>
        <v>58683</v>
      </c>
      <c r="L53" s="39">
        <f t="shared" si="15"/>
        <v>58683</v>
      </c>
    </row>
    <row r="54" spans="1:12" x14ac:dyDescent="0.4">
      <c r="A54" s="13" t="s">
        <v>54</v>
      </c>
      <c r="B54" s="37" t="s">
        <v>25</v>
      </c>
      <c r="C54" s="39">
        <v>-14793</v>
      </c>
      <c r="D54" s="39">
        <v>-17606</v>
      </c>
      <c r="E54" s="39">
        <v>-19800</v>
      </c>
      <c r="F54" s="39">
        <v>-24179</v>
      </c>
      <c r="G54" s="40">
        <v>-29223</v>
      </c>
      <c r="H54" s="39">
        <f t="shared" si="15"/>
        <v>-29223</v>
      </c>
      <c r="I54" s="39">
        <f t="shared" si="15"/>
        <v>-29223</v>
      </c>
      <c r="J54" s="39">
        <f t="shared" si="15"/>
        <v>-29223</v>
      </c>
      <c r="K54" s="39">
        <f t="shared" si="15"/>
        <v>-29223</v>
      </c>
      <c r="L54" s="39">
        <f t="shared" si="15"/>
        <v>-29223</v>
      </c>
    </row>
    <row r="55" spans="1:12" x14ac:dyDescent="0.4">
      <c r="A55" s="13" t="s">
        <v>55</v>
      </c>
      <c r="B55" s="37" t="s">
        <v>25</v>
      </c>
      <c r="C55" s="39">
        <f t="shared" ref="C55:L55" si="17">SUM(C53:C54)</f>
        <v>13011</v>
      </c>
      <c r="D55" s="39">
        <f t="shared" si="17"/>
        <v>14731</v>
      </c>
      <c r="E55" s="39">
        <f t="shared" si="17"/>
        <v>18356</v>
      </c>
      <c r="F55" s="39">
        <f t="shared" si="17"/>
        <v>23734</v>
      </c>
      <c r="G55" s="40">
        <f t="shared" si="17"/>
        <v>29460</v>
      </c>
      <c r="H55" s="39">
        <f t="shared" si="17"/>
        <v>29460</v>
      </c>
      <c r="I55" s="39">
        <f t="shared" si="17"/>
        <v>29460</v>
      </c>
      <c r="J55" s="39">
        <f t="shared" si="17"/>
        <v>29460</v>
      </c>
      <c r="K55" s="39">
        <f t="shared" si="17"/>
        <v>29460</v>
      </c>
      <c r="L55" s="39">
        <f t="shared" si="17"/>
        <v>29460</v>
      </c>
    </row>
    <row r="56" spans="1:12" x14ac:dyDescent="0.4">
      <c r="A56" s="13" t="s">
        <v>56</v>
      </c>
      <c r="B56" s="37" t="s">
        <v>25</v>
      </c>
      <c r="C56" s="39">
        <v>20127</v>
      </c>
      <c r="D56" s="39">
        <v>16939</v>
      </c>
      <c r="E56" s="39">
        <v>17872</v>
      </c>
      <c r="F56" s="39">
        <v>35122</v>
      </c>
      <c r="G56" s="40">
        <v>35683</v>
      </c>
      <c r="H56" s="39">
        <f t="shared" si="15"/>
        <v>35683</v>
      </c>
      <c r="I56" s="39">
        <f t="shared" si="15"/>
        <v>35683</v>
      </c>
      <c r="J56" s="39">
        <f t="shared" si="15"/>
        <v>35683</v>
      </c>
      <c r="K56" s="39">
        <f t="shared" si="15"/>
        <v>35683</v>
      </c>
      <c r="L56" s="39">
        <f t="shared" si="15"/>
        <v>35683</v>
      </c>
    </row>
    <row r="57" spans="1:12" x14ac:dyDescent="0.4">
      <c r="A57" s="13" t="s">
        <v>57</v>
      </c>
      <c r="B57" s="37" t="s">
        <v>25</v>
      </c>
      <c r="C57" s="39">
        <v>6981</v>
      </c>
      <c r="D57" s="39">
        <v>4835</v>
      </c>
      <c r="E57" s="39">
        <v>3733</v>
      </c>
      <c r="F57" s="39">
        <v>10106</v>
      </c>
      <c r="G57" s="40">
        <v>8053</v>
      </c>
      <c r="H57" s="39">
        <f t="shared" si="15"/>
        <v>8053</v>
      </c>
      <c r="I57" s="39">
        <f t="shared" si="15"/>
        <v>8053</v>
      </c>
      <c r="J57" s="39">
        <f t="shared" si="15"/>
        <v>8053</v>
      </c>
      <c r="K57" s="39">
        <f t="shared" si="15"/>
        <v>8053</v>
      </c>
      <c r="L57" s="39">
        <f t="shared" si="15"/>
        <v>8053</v>
      </c>
    </row>
    <row r="58" spans="1:12" x14ac:dyDescent="0.4">
      <c r="A58" s="13" t="s">
        <v>58</v>
      </c>
      <c r="B58" s="37" t="s">
        <v>25</v>
      </c>
      <c r="C58" s="39">
        <v>14590</v>
      </c>
      <c r="D58" s="39">
        <v>12028</v>
      </c>
      <c r="E58" s="39">
        <v>10413</v>
      </c>
      <c r="F58" s="39">
        <v>5956</v>
      </c>
      <c r="G58" s="40">
        <v>1862</v>
      </c>
      <c r="H58" s="39">
        <f t="shared" si="15"/>
        <v>1862</v>
      </c>
      <c r="I58" s="39">
        <f t="shared" si="15"/>
        <v>1862</v>
      </c>
      <c r="J58" s="39">
        <f t="shared" si="15"/>
        <v>1862</v>
      </c>
      <c r="K58" s="39">
        <f t="shared" si="15"/>
        <v>1862</v>
      </c>
      <c r="L58" s="39">
        <f t="shared" si="15"/>
        <v>1862</v>
      </c>
    </row>
    <row r="59" spans="1:12" x14ac:dyDescent="0.4">
      <c r="A59" s="13" t="s">
        <v>59</v>
      </c>
      <c r="B59" s="37" t="s">
        <v>25</v>
      </c>
      <c r="C59" s="39">
        <v>3429</v>
      </c>
      <c r="D59" s="39">
        <v>2900</v>
      </c>
      <c r="E59" s="39">
        <v>3215</v>
      </c>
      <c r="F59" s="39">
        <v>4443</v>
      </c>
      <c r="G59" s="40">
        <v>5642</v>
      </c>
      <c r="H59" s="39">
        <f t="shared" si="15"/>
        <v>5642</v>
      </c>
      <c r="I59" s="39">
        <f t="shared" si="15"/>
        <v>5642</v>
      </c>
      <c r="J59" s="39">
        <f t="shared" si="15"/>
        <v>5642</v>
      </c>
      <c r="K59" s="39">
        <f t="shared" si="15"/>
        <v>5642</v>
      </c>
      <c r="L59" s="39">
        <f t="shared" si="15"/>
        <v>5642</v>
      </c>
    </row>
    <row r="60" spans="1:12" x14ac:dyDescent="0.4">
      <c r="A60" s="13" t="s">
        <v>60</v>
      </c>
      <c r="B60" s="37" t="s">
        <v>25</v>
      </c>
      <c r="C60" s="39">
        <f t="shared" ref="C60:L60" si="18">C52+SUM(C55:C59)</f>
        <v>172384</v>
      </c>
      <c r="D60" s="39">
        <f t="shared" si="18"/>
        <v>174240</v>
      </c>
      <c r="E60" s="39">
        <f t="shared" si="18"/>
        <v>193249</v>
      </c>
      <c r="F60" s="39">
        <f t="shared" si="18"/>
        <v>242057</v>
      </c>
      <c r="G60" s="40">
        <f t="shared" si="18"/>
        <v>250362</v>
      </c>
      <c r="H60" s="39">
        <f t="shared" si="18"/>
        <v>257044.5</v>
      </c>
      <c r="I60" s="39">
        <f t="shared" si="18"/>
        <v>264061.125</v>
      </c>
      <c r="J60" s="39">
        <f t="shared" si="18"/>
        <v>271428.58125000005</v>
      </c>
      <c r="K60" s="39">
        <f t="shared" si="18"/>
        <v>279164.41031250008</v>
      </c>
      <c r="L60" s="40">
        <f t="shared" si="18"/>
        <v>287287.03082812508</v>
      </c>
    </row>
    <row r="61" spans="1:12" x14ac:dyDescent="0.4">
      <c r="A61" s="13" t="s">
        <v>61</v>
      </c>
      <c r="G61" s="38"/>
      <c r="H61" s="39">
        <f t="shared" si="15"/>
        <v>0</v>
      </c>
      <c r="I61" s="39">
        <f t="shared" si="15"/>
        <v>0</v>
      </c>
      <c r="J61" s="39">
        <f t="shared" si="15"/>
        <v>0</v>
      </c>
      <c r="K61" s="39">
        <f t="shared" si="15"/>
        <v>0</v>
      </c>
      <c r="L61" s="39">
        <f t="shared" si="15"/>
        <v>0</v>
      </c>
    </row>
    <row r="62" spans="1:12" x14ac:dyDescent="0.4">
      <c r="A62" s="13" t="s">
        <v>62</v>
      </c>
      <c r="B62" s="37" t="s">
        <v>25</v>
      </c>
      <c r="C62" s="39">
        <v>45625</v>
      </c>
      <c r="D62" s="39">
        <v>49647</v>
      </c>
      <c r="E62" s="39">
        <v>59357</v>
      </c>
      <c r="F62" s="39">
        <v>55745</v>
      </c>
      <c r="G62" s="40">
        <v>58488</v>
      </c>
      <c r="H62" s="39">
        <f t="shared" si="15"/>
        <v>58488</v>
      </c>
      <c r="I62" s="39">
        <f t="shared" si="15"/>
        <v>58488</v>
      </c>
      <c r="J62" s="39">
        <f t="shared" si="15"/>
        <v>58488</v>
      </c>
      <c r="K62" s="39">
        <f t="shared" si="15"/>
        <v>58488</v>
      </c>
      <c r="L62" s="39">
        <f t="shared" si="15"/>
        <v>58488</v>
      </c>
    </row>
    <row r="63" spans="1:12" x14ac:dyDescent="0.4">
      <c r="A63" s="13" t="s">
        <v>63</v>
      </c>
      <c r="B63" s="37" t="s">
        <v>25</v>
      </c>
      <c r="C63" s="39">
        <v>20645</v>
      </c>
      <c r="D63" s="39">
        <v>27808</v>
      </c>
      <c r="E63" s="39">
        <v>40557</v>
      </c>
      <c r="F63" s="39">
        <v>76073</v>
      </c>
      <c r="G63" s="40">
        <v>72242</v>
      </c>
      <c r="H63" s="39">
        <f t="shared" si="15"/>
        <v>72242</v>
      </c>
      <c r="I63" s="39">
        <f t="shared" si="15"/>
        <v>72242</v>
      </c>
      <c r="J63" s="39">
        <f t="shared" si="15"/>
        <v>72242</v>
      </c>
      <c r="K63" s="39">
        <f t="shared" si="15"/>
        <v>72242</v>
      </c>
      <c r="L63" s="39">
        <f t="shared" si="15"/>
        <v>72242</v>
      </c>
    </row>
    <row r="64" spans="1:12" x14ac:dyDescent="0.4">
      <c r="A64" s="13" t="s">
        <v>64</v>
      </c>
      <c r="B64" s="37" t="s">
        <v>25</v>
      </c>
      <c r="C64" s="37" t="s">
        <v>65</v>
      </c>
      <c r="D64" s="37" t="s">
        <v>65</v>
      </c>
      <c r="E64" s="37">
        <v>761</v>
      </c>
      <c r="F64" s="39">
        <v>2425</v>
      </c>
      <c r="G64" s="40">
        <v>4125</v>
      </c>
      <c r="H64" s="39">
        <f t="shared" si="15"/>
        <v>4125</v>
      </c>
      <c r="I64" s="39">
        <f t="shared" si="15"/>
        <v>4125</v>
      </c>
      <c r="J64" s="39">
        <f t="shared" si="15"/>
        <v>4125</v>
      </c>
      <c r="K64" s="39">
        <f t="shared" si="15"/>
        <v>4125</v>
      </c>
      <c r="L64" s="39">
        <f t="shared" si="15"/>
        <v>4125</v>
      </c>
    </row>
    <row r="65" spans="1:12" x14ac:dyDescent="0.4">
      <c r="A65" s="13" t="s">
        <v>66</v>
      </c>
      <c r="B65" s="37" t="s">
        <v>25</v>
      </c>
      <c r="C65" s="39">
        <f>SUM(C63:C64)</f>
        <v>20645</v>
      </c>
      <c r="D65" s="39">
        <f>SUM(D63:D64)</f>
        <v>27808</v>
      </c>
      <c r="E65" s="39">
        <f>SUM(E63:E64)</f>
        <v>41318</v>
      </c>
      <c r="F65" s="39">
        <f>SUM(F63:F64)</f>
        <v>78498</v>
      </c>
      <c r="G65" s="40">
        <f>SUM(G63:G64)</f>
        <v>76367</v>
      </c>
      <c r="H65" s="39">
        <f t="shared" si="15"/>
        <v>76367</v>
      </c>
      <c r="I65" s="39">
        <f t="shared" si="15"/>
        <v>76367</v>
      </c>
      <c r="J65" s="39">
        <f t="shared" si="15"/>
        <v>76367</v>
      </c>
      <c r="K65" s="39">
        <f t="shared" si="15"/>
        <v>76367</v>
      </c>
      <c r="L65" s="39">
        <f t="shared" si="15"/>
        <v>76367</v>
      </c>
    </row>
    <row r="66" spans="1:12" x14ac:dyDescent="0.4">
      <c r="A66" s="13" t="s">
        <v>67</v>
      </c>
      <c r="B66" s="37" t="s">
        <v>25</v>
      </c>
      <c r="C66" s="39">
        <v>2728</v>
      </c>
      <c r="D66" s="39">
        <v>1295</v>
      </c>
      <c r="E66" s="39">
        <v>1476</v>
      </c>
      <c r="F66" s="39">
        <v>5734</v>
      </c>
      <c r="G66" s="38">
        <v>541</v>
      </c>
      <c r="H66" s="39">
        <f t="shared" si="15"/>
        <v>541</v>
      </c>
      <c r="I66" s="39">
        <f t="shared" si="15"/>
        <v>541</v>
      </c>
      <c r="J66" s="39">
        <f t="shared" si="15"/>
        <v>541</v>
      </c>
      <c r="K66" s="39">
        <f t="shared" si="15"/>
        <v>541</v>
      </c>
      <c r="L66" s="39">
        <f t="shared" si="15"/>
        <v>541</v>
      </c>
    </row>
    <row r="67" spans="1:12" x14ac:dyDescent="0.4">
      <c r="A67" s="13" t="s">
        <v>68</v>
      </c>
      <c r="B67" s="37" t="s">
        <v>25</v>
      </c>
      <c r="C67" s="39">
        <v>13602</v>
      </c>
      <c r="D67" s="39">
        <v>15639</v>
      </c>
      <c r="E67" s="39">
        <v>19320</v>
      </c>
      <c r="F67" s="39">
        <v>22624</v>
      </c>
      <c r="G67" s="40">
        <v>40734</v>
      </c>
      <c r="H67" s="39">
        <f t="shared" si="15"/>
        <v>40734</v>
      </c>
      <c r="I67" s="39">
        <f t="shared" si="15"/>
        <v>40734</v>
      </c>
      <c r="J67" s="39">
        <f t="shared" si="15"/>
        <v>40734</v>
      </c>
      <c r="K67" s="39">
        <f t="shared" si="15"/>
        <v>40734</v>
      </c>
      <c r="L67" s="39">
        <f t="shared" si="15"/>
        <v>40734</v>
      </c>
    </row>
    <row r="68" spans="1:12" x14ac:dyDescent="0.4">
      <c r="A68" s="13" t="s">
        <v>69</v>
      </c>
      <c r="B68" s="37" t="s">
        <v>25</v>
      </c>
      <c r="C68" s="39">
        <f>C62+SUM(C65:C67)</f>
        <v>82600</v>
      </c>
      <c r="D68" s="39">
        <f>D62+SUM(D65:D67)</f>
        <v>94389</v>
      </c>
      <c r="E68" s="39">
        <f>E62+SUM(E65:E67)</f>
        <v>121471</v>
      </c>
      <c r="F68" s="39">
        <f>F62+SUM(F65:F67)</f>
        <v>162601</v>
      </c>
      <c r="G68" s="40">
        <f>G62+SUM(G65:G67)</f>
        <v>176130</v>
      </c>
      <c r="H68" s="39">
        <f t="shared" si="15"/>
        <v>176130</v>
      </c>
      <c r="I68" s="39">
        <f t="shared" si="15"/>
        <v>176130</v>
      </c>
      <c r="J68" s="39">
        <f t="shared" si="15"/>
        <v>176130</v>
      </c>
      <c r="K68" s="39">
        <f t="shared" si="15"/>
        <v>176130</v>
      </c>
      <c r="L68" s="39">
        <f t="shared" si="15"/>
        <v>176130</v>
      </c>
    </row>
    <row r="69" spans="1:12" x14ac:dyDescent="0.4">
      <c r="A69" s="13" t="s">
        <v>70</v>
      </c>
      <c r="G69" s="38"/>
      <c r="H69" s="39">
        <f t="shared" si="15"/>
        <v>0</v>
      </c>
      <c r="I69" s="39">
        <f t="shared" si="15"/>
        <v>0</v>
      </c>
      <c r="J69" s="39">
        <f t="shared" si="15"/>
        <v>0</v>
      </c>
      <c r="K69" s="39">
        <f t="shared" si="15"/>
        <v>0</v>
      </c>
      <c r="L69" s="39">
        <f t="shared" si="15"/>
        <v>0</v>
      </c>
    </row>
    <row r="70" spans="1:12" x14ac:dyDescent="0.4">
      <c r="A70" s="13" t="s">
        <v>71</v>
      </c>
      <c r="B70" s="37" t="s">
        <v>25</v>
      </c>
      <c r="C70" s="39">
        <v>51494</v>
      </c>
      <c r="D70" s="39">
        <v>50169</v>
      </c>
      <c r="E70" s="39">
        <v>48800</v>
      </c>
      <c r="F70" s="39">
        <v>48175</v>
      </c>
      <c r="G70" s="40">
        <v>47981</v>
      </c>
      <c r="H70" s="39">
        <f t="shared" si="15"/>
        <v>47981</v>
      </c>
      <c r="I70" s="39">
        <f t="shared" si="15"/>
        <v>47981</v>
      </c>
      <c r="J70" s="39">
        <f t="shared" si="15"/>
        <v>47981</v>
      </c>
      <c r="K70" s="39">
        <f t="shared" si="15"/>
        <v>47981</v>
      </c>
      <c r="L70" s="39">
        <f t="shared" si="15"/>
        <v>47981</v>
      </c>
    </row>
    <row r="71" spans="1:12" x14ac:dyDescent="0.4">
      <c r="A71" s="13" t="s">
        <v>72</v>
      </c>
      <c r="B71" s="37" t="s">
        <v>25</v>
      </c>
      <c r="C71" s="39">
        <v>16872</v>
      </c>
      <c r="D71" s="39">
        <v>18296</v>
      </c>
      <c r="E71" s="39">
        <v>19378</v>
      </c>
      <c r="F71" s="39">
        <v>21140</v>
      </c>
      <c r="G71" s="40">
        <v>23242</v>
      </c>
      <c r="H71" s="39">
        <f t="shared" si="15"/>
        <v>23242</v>
      </c>
      <c r="I71" s="39">
        <f t="shared" si="15"/>
        <v>23242</v>
      </c>
      <c r="J71" s="39">
        <f t="shared" si="15"/>
        <v>23242</v>
      </c>
      <c r="K71" s="39">
        <f t="shared" si="15"/>
        <v>23242</v>
      </c>
      <c r="L71" s="39">
        <f t="shared" si="15"/>
        <v>23242</v>
      </c>
    </row>
    <row r="72" spans="1:12" x14ac:dyDescent="0.4">
      <c r="A72" s="13" t="s">
        <v>73</v>
      </c>
      <c r="B72" s="37" t="s">
        <v>25</v>
      </c>
      <c r="C72" s="39">
        <f>1000+C38+C94</f>
        <v>13531</v>
      </c>
      <c r="D72" s="39">
        <f>C72+D38+D94</f>
        <v>14632</v>
      </c>
      <c r="E72" s="39">
        <f t="shared" ref="E72:L72" si="19">D72+E38+E94</f>
        <v>24829</v>
      </c>
      <c r="F72" s="39">
        <f t="shared" si="19"/>
        <v>35420</v>
      </c>
      <c r="G72" s="40">
        <f t="shared" si="19"/>
        <v>48896</v>
      </c>
      <c r="H72" s="39">
        <f>G72+H38+H94</f>
        <v>61748.058043515004</v>
      </c>
      <c r="I72" s="39">
        <f t="shared" si="19"/>
        <v>77878.848536759964</v>
      </c>
      <c r="J72" s="39">
        <f t="shared" si="19"/>
        <v>96885.822219633061</v>
      </c>
      <c r="K72" s="39">
        <f t="shared" si="19"/>
        <v>118191.52072314022</v>
      </c>
      <c r="L72" s="39">
        <f t="shared" si="19"/>
        <v>142081.20879159289</v>
      </c>
    </row>
    <row r="73" spans="1:12" x14ac:dyDescent="0.4">
      <c r="A73" s="13" t="s">
        <v>74</v>
      </c>
      <c r="B73" s="37" t="s">
        <v>25</v>
      </c>
      <c r="C73" s="39">
        <v>3531</v>
      </c>
      <c r="D73" s="39">
        <v>3169</v>
      </c>
      <c r="E73" s="39">
        <v>2941</v>
      </c>
      <c r="F73" s="39">
        <v>1825</v>
      </c>
      <c r="G73" s="38">
        <v>-892</v>
      </c>
      <c r="H73" s="39">
        <f t="shared" si="15"/>
        <v>-892</v>
      </c>
      <c r="I73" s="39">
        <f t="shared" si="15"/>
        <v>-892</v>
      </c>
      <c r="J73" s="39">
        <f t="shared" si="15"/>
        <v>-892</v>
      </c>
      <c r="K73" s="39">
        <f t="shared" si="15"/>
        <v>-892</v>
      </c>
      <c r="L73" s="39">
        <f t="shared" si="15"/>
        <v>-892</v>
      </c>
    </row>
    <row r="74" spans="1:12" x14ac:dyDescent="0.4">
      <c r="A74" s="13" t="s">
        <v>75</v>
      </c>
      <c r="B74" s="37" t="s">
        <v>25</v>
      </c>
      <c r="C74" s="39">
        <f t="shared" ref="C74:L74" si="20">SUM(C70:C73)</f>
        <v>85428</v>
      </c>
      <c r="D74" s="39">
        <f t="shared" si="20"/>
        <v>86266</v>
      </c>
      <c r="E74" s="39">
        <f t="shared" si="20"/>
        <v>95948</v>
      </c>
      <c r="F74" s="39">
        <f t="shared" si="20"/>
        <v>106560</v>
      </c>
      <c r="G74" s="40">
        <f t="shared" si="20"/>
        <v>119227</v>
      </c>
      <c r="H74" s="39">
        <f t="shared" si="20"/>
        <v>132079.05804351502</v>
      </c>
      <c r="I74" s="39">
        <f t="shared" si="20"/>
        <v>148209.84853675996</v>
      </c>
      <c r="J74" s="39">
        <f t="shared" si="20"/>
        <v>167216.82221963306</v>
      </c>
      <c r="K74" s="39">
        <f t="shared" si="20"/>
        <v>188522.52072314022</v>
      </c>
      <c r="L74" s="39">
        <f t="shared" si="20"/>
        <v>212412.20879159289</v>
      </c>
    </row>
    <row r="75" spans="1:12" x14ac:dyDescent="0.4">
      <c r="A75" s="13" t="s">
        <v>76</v>
      </c>
      <c r="B75" s="37" t="s">
        <v>25</v>
      </c>
      <c r="C75" s="39">
        <f t="shared" ref="C75:L75" si="21">C74+C68</f>
        <v>168028</v>
      </c>
      <c r="D75" s="39">
        <f t="shared" si="21"/>
        <v>180655</v>
      </c>
      <c r="E75" s="39">
        <f t="shared" si="21"/>
        <v>217419</v>
      </c>
      <c r="F75" s="39">
        <f t="shared" si="21"/>
        <v>269161</v>
      </c>
      <c r="G75" s="40">
        <f t="shared" si="21"/>
        <v>295357</v>
      </c>
      <c r="H75" s="39">
        <f t="shared" si="21"/>
        <v>308209.05804351502</v>
      </c>
      <c r="I75" s="39">
        <f t="shared" si="21"/>
        <v>324339.84853675996</v>
      </c>
      <c r="J75" s="39">
        <f t="shared" si="21"/>
        <v>343346.82221963303</v>
      </c>
      <c r="K75" s="39">
        <f t="shared" si="21"/>
        <v>364652.52072314022</v>
      </c>
      <c r="L75" s="39">
        <f t="shared" si="21"/>
        <v>388542.20879159286</v>
      </c>
    </row>
    <row r="76" spans="1:12" x14ac:dyDescent="0.4">
      <c r="A76" s="41" t="s">
        <v>77</v>
      </c>
      <c r="B76" s="42" t="s">
        <v>25</v>
      </c>
      <c r="C76" s="47">
        <v>8239</v>
      </c>
      <c r="D76" s="47">
        <v>8027</v>
      </c>
      <c r="E76" s="47">
        <v>7808</v>
      </c>
      <c r="F76" s="47">
        <v>7708</v>
      </c>
      <c r="G76" s="48">
        <v>7677</v>
      </c>
      <c r="H76" s="49">
        <f t="shared" si="15"/>
        <v>7677</v>
      </c>
      <c r="I76" s="47">
        <f t="shared" si="15"/>
        <v>7677</v>
      </c>
      <c r="J76" s="47">
        <f t="shared" si="15"/>
        <v>7677</v>
      </c>
      <c r="K76" s="47">
        <f t="shared" si="15"/>
        <v>7677</v>
      </c>
      <c r="L76" s="47">
        <f t="shared" si="15"/>
        <v>7677</v>
      </c>
    </row>
    <row r="77" spans="1:12" x14ac:dyDescent="0.4">
      <c r="G77" s="38"/>
    </row>
    <row r="78" spans="1:12" x14ac:dyDescent="0.4">
      <c r="A78" s="36" t="s">
        <v>78</v>
      </c>
      <c r="G78" s="38"/>
    </row>
    <row r="79" spans="1:12" x14ac:dyDescent="0.4">
      <c r="A79" s="13" t="s">
        <v>79</v>
      </c>
      <c r="G79" s="38"/>
    </row>
    <row r="80" spans="1:12" x14ac:dyDescent="0.4">
      <c r="A80" s="13" t="s">
        <v>40</v>
      </c>
      <c r="B80" s="37" t="s">
        <v>25</v>
      </c>
      <c r="C80" s="39">
        <v>22074</v>
      </c>
      <c r="D80" s="39">
        <v>12193</v>
      </c>
      <c r="E80" s="39">
        <v>20539</v>
      </c>
      <c r="F80" s="39">
        <v>25489</v>
      </c>
      <c r="G80" s="40">
        <v>16571</v>
      </c>
      <c r="H80" s="39">
        <f>G80</f>
        <v>16571</v>
      </c>
      <c r="I80" s="39">
        <f>H80</f>
        <v>16571</v>
      </c>
      <c r="J80" s="39">
        <f>I80</f>
        <v>16571</v>
      </c>
      <c r="K80" s="39">
        <f>J80</f>
        <v>16571</v>
      </c>
      <c r="L80" s="39">
        <f>K80</f>
        <v>16571</v>
      </c>
    </row>
    <row r="81" spans="1:12" x14ac:dyDescent="0.4">
      <c r="A81" s="13" t="s">
        <v>80</v>
      </c>
      <c r="B81" s="37" t="s">
        <v>25</v>
      </c>
      <c r="C81" s="39">
        <v>5212</v>
      </c>
      <c r="D81" s="39">
        <v>5957</v>
      </c>
      <c r="E81" s="39">
        <v>6622</v>
      </c>
      <c r="F81" s="39">
        <v>8778</v>
      </c>
      <c r="G81" s="40">
        <v>10261</v>
      </c>
      <c r="H81" s="39">
        <f t="shared" ref="H81:L102" si="22">G81</f>
        <v>10261</v>
      </c>
      <c r="I81" s="39">
        <f t="shared" si="22"/>
        <v>10261</v>
      </c>
      <c r="J81" s="39">
        <f t="shared" si="22"/>
        <v>10261</v>
      </c>
      <c r="K81" s="39">
        <f t="shared" si="22"/>
        <v>10261</v>
      </c>
      <c r="L81" s="39">
        <f t="shared" si="22"/>
        <v>10261</v>
      </c>
    </row>
    <row r="82" spans="1:12" x14ac:dyDescent="0.4">
      <c r="A82" s="13" t="s">
        <v>81</v>
      </c>
      <c r="B82" s="37" t="s">
        <v>25</v>
      </c>
      <c r="C82" s="39">
        <v>-1120</v>
      </c>
      <c r="D82" s="39">
        <v>1456</v>
      </c>
      <c r="E82" s="37">
        <v>562</v>
      </c>
      <c r="F82" s="39">
        <v>-1216</v>
      </c>
      <c r="G82" s="40">
        <v>-3862</v>
      </c>
      <c r="H82" s="39">
        <f t="shared" si="22"/>
        <v>-3862</v>
      </c>
      <c r="I82" s="39">
        <f t="shared" si="22"/>
        <v>-3862</v>
      </c>
      <c r="J82" s="39">
        <f t="shared" si="22"/>
        <v>-3862</v>
      </c>
      <c r="K82" s="39">
        <f t="shared" si="22"/>
        <v>-3862</v>
      </c>
      <c r="L82" s="39">
        <f t="shared" si="22"/>
        <v>-3862</v>
      </c>
    </row>
    <row r="83" spans="1:12" x14ac:dyDescent="0.4">
      <c r="A83" s="13" t="s">
        <v>82</v>
      </c>
      <c r="B83" s="37" t="s">
        <v>25</v>
      </c>
      <c r="C83" s="37">
        <v>-161</v>
      </c>
      <c r="D83" s="37">
        <v>-272</v>
      </c>
      <c r="E83" s="37">
        <v>600</v>
      </c>
      <c r="F83" s="37">
        <v>50</v>
      </c>
      <c r="G83" s="38">
        <v>-465</v>
      </c>
      <c r="H83" s="39">
        <f t="shared" si="22"/>
        <v>-465</v>
      </c>
      <c r="I83" s="39">
        <f t="shared" si="22"/>
        <v>-465</v>
      </c>
      <c r="J83" s="39">
        <f t="shared" si="22"/>
        <v>-465</v>
      </c>
      <c r="K83" s="39">
        <f t="shared" si="22"/>
        <v>-465</v>
      </c>
      <c r="L83" s="39">
        <f t="shared" si="22"/>
        <v>-465</v>
      </c>
    </row>
    <row r="84" spans="1:12" x14ac:dyDescent="0.4">
      <c r="A84" s="13" t="s">
        <v>83</v>
      </c>
      <c r="B84" s="37" t="s">
        <v>25</v>
      </c>
      <c r="C84" s="37">
        <v>473</v>
      </c>
      <c r="D84" s="39">
        <v>-1054</v>
      </c>
      <c r="E84" s="37">
        <v>88</v>
      </c>
      <c r="F84" s="37">
        <v>81</v>
      </c>
      <c r="G84" s="40">
        <v>1148</v>
      </c>
      <c r="H84" s="39">
        <f t="shared" si="22"/>
        <v>1148</v>
      </c>
      <c r="I84" s="39">
        <f t="shared" si="22"/>
        <v>1148</v>
      </c>
      <c r="J84" s="39">
        <f t="shared" si="22"/>
        <v>1148</v>
      </c>
      <c r="K84" s="39">
        <f t="shared" si="22"/>
        <v>1148</v>
      </c>
      <c r="L84" s="39">
        <f t="shared" si="22"/>
        <v>1148</v>
      </c>
    </row>
    <row r="85" spans="1:12" x14ac:dyDescent="0.4">
      <c r="A85" s="13" t="s">
        <v>84</v>
      </c>
      <c r="B85" s="37" t="s">
        <v>25</v>
      </c>
      <c r="C85" s="37">
        <v>-624</v>
      </c>
      <c r="D85" s="39">
        <v>-1513</v>
      </c>
      <c r="E85" s="37">
        <v>-610</v>
      </c>
      <c r="F85" s="39">
        <v>-4876</v>
      </c>
      <c r="G85" s="40">
        <v>-2467</v>
      </c>
      <c r="H85" s="39">
        <f t="shared" si="22"/>
        <v>-2467</v>
      </c>
      <c r="I85" s="39">
        <f t="shared" si="22"/>
        <v>-2467</v>
      </c>
      <c r="J85" s="39">
        <f t="shared" si="22"/>
        <v>-2467</v>
      </c>
      <c r="K85" s="39">
        <f t="shared" si="22"/>
        <v>-2467</v>
      </c>
      <c r="L85" s="39">
        <f t="shared" si="22"/>
        <v>-2467</v>
      </c>
    </row>
    <row r="86" spans="1:12" x14ac:dyDescent="0.4">
      <c r="A86" s="13" t="s">
        <v>85</v>
      </c>
      <c r="B86" s="37" t="s">
        <v>25</v>
      </c>
      <c r="C86" s="39">
        <f>SUM(C80:C85)</f>
        <v>25854</v>
      </c>
      <c r="D86" s="39">
        <f>SUM(D80:D85)</f>
        <v>16767</v>
      </c>
      <c r="E86" s="39">
        <f>SUM(E80:E85)</f>
        <v>27801</v>
      </c>
      <c r="F86" s="39">
        <f>SUM(F80:F85)</f>
        <v>28306</v>
      </c>
      <c r="G86" s="40">
        <f>SUM(G80:G85)</f>
        <v>21186</v>
      </c>
      <c r="H86" s="39">
        <f t="shared" si="22"/>
        <v>21186</v>
      </c>
      <c r="I86" s="39">
        <f t="shared" si="22"/>
        <v>21186</v>
      </c>
      <c r="J86" s="39">
        <f t="shared" si="22"/>
        <v>21186</v>
      </c>
      <c r="K86" s="39">
        <f t="shared" si="22"/>
        <v>21186</v>
      </c>
      <c r="L86" s="39">
        <f t="shared" si="22"/>
        <v>21186</v>
      </c>
    </row>
    <row r="87" spans="1:12" x14ac:dyDescent="0.4">
      <c r="A87" s="13" t="s">
        <v>86</v>
      </c>
      <c r="G87" s="38"/>
      <c r="H87" s="39">
        <f t="shared" si="22"/>
        <v>0</v>
      </c>
      <c r="I87" s="39">
        <f t="shared" si="22"/>
        <v>0</v>
      </c>
      <c r="J87" s="39">
        <f t="shared" si="22"/>
        <v>0</v>
      </c>
      <c r="K87" s="39">
        <f t="shared" si="22"/>
        <v>0</v>
      </c>
      <c r="L87" s="39">
        <f t="shared" si="22"/>
        <v>0</v>
      </c>
    </row>
    <row r="88" spans="1:12" x14ac:dyDescent="0.4">
      <c r="A88" s="13" t="s">
        <v>87</v>
      </c>
      <c r="B88" s="37" t="s">
        <v>25</v>
      </c>
      <c r="C88" s="39">
        <v>-5485</v>
      </c>
      <c r="D88" s="39">
        <v>-5944</v>
      </c>
      <c r="E88" s="39">
        <v>-8343</v>
      </c>
      <c r="F88" s="39">
        <v>-8129</v>
      </c>
      <c r="G88" s="40">
        <v>-11632</v>
      </c>
      <c r="H88" s="39">
        <f t="shared" si="22"/>
        <v>-11632</v>
      </c>
      <c r="I88" s="39">
        <f t="shared" si="22"/>
        <v>-11632</v>
      </c>
      <c r="J88" s="39">
        <f t="shared" si="22"/>
        <v>-11632</v>
      </c>
      <c r="K88" s="39">
        <f t="shared" si="22"/>
        <v>-11632</v>
      </c>
      <c r="L88" s="39">
        <f t="shared" si="22"/>
        <v>-11632</v>
      </c>
    </row>
    <row r="89" spans="1:12" x14ac:dyDescent="0.4">
      <c r="A89" s="13" t="s">
        <v>88</v>
      </c>
      <c r="B89" s="37" t="s">
        <v>25</v>
      </c>
      <c r="C89" s="39">
        <v>-5937</v>
      </c>
      <c r="D89" s="39">
        <v>-3723</v>
      </c>
      <c r="E89" s="39">
        <v>-1393</v>
      </c>
      <c r="F89" s="39">
        <v>-25944</v>
      </c>
      <c r="G89" s="38">
        <v>-888</v>
      </c>
      <c r="H89" s="39">
        <f t="shared" si="22"/>
        <v>-888</v>
      </c>
      <c r="I89" s="39">
        <f t="shared" si="22"/>
        <v>-888</v>
      </c>
      <c r="J89" s="39">
        <f t="shared" si="22"/>
        <v>-888</v>
      </c>
      <c r="K89" s="39">
        <f t="shared" si="22"/>
        <v>-888</v>
      </c>
      <c r="L89" s="39">
        <f t="shared" si="22"/>
        <v>-888</v>
      </c>
    </row>
    <row r="90" spans="1:12" x14ac:dyDescent="0.4">
      <c r="A90" s="13" t="s">
        <v>89</v>
      </c>
      <c r="B90" s="37" t="s">
        <v>25</v>
      </c>
      <c r="C90" s="39">
        <v>65366</v>
      </c>
      <c r="D90" s="39">
        <v>85861</v>
      </c>
      <c r="E90" s="39">
        <v>115341</v>
      </c>
      <c r="F90" s="39">
        <v>104394</v>
      </c>
      <c r="G90" s="40">
        <v>143937</v>
      </c>
      <c r="H90" s="39">
        <f t="shared" si="22"/>
        <v>143937</v>
      </c>
      <c r="I90" s="39">
        <f t="shared" si="22"/>
        <v>143937</v>
      </c>
      <c r="J90" s="39">
        <f t="shared" si="22"/>
        <v>143937</v>
      </c>
      <c r="K90" s="39">
        <f t="shared" si="22"/>
        <v>143937</v>
      </c>
      <c r="L90" s="39">
        <f t="shared" si="22"/>
        <v>143937</v>
      </c>
    </row>
    <row r="91" spans="1:12" x14ac:dyDescent="0.4">
      <c r="A91" s="13" t="s">
        <v>90</v>
      </c>
      <c r="B91" s="37" t="s">
        <v>25</v>
      </c>
      <c r="C91" s="39">
        <v>-72690</v>
      </c>
      <c r="D91" s="39">
        <v>-88729</v>
      </c>
      <c r="E91" s="39">
        <v>-99758</v>
      </c>
      <c r="F91" s="39">
        <v>-96905</v>
      </c>
      <c r="G91" s="40">
        <v>-97380</v>
      </c>
      <c r="H91" s="39">
        <f t="shared" si="22"/>
        <v>-97380</v>
      </c>
      <c r="I91" s="39">
        <f t="shared" si="22"/>
        <v>-97380</v>
      </c>
      <c r="J91" s="39">
        <f t="shared" si="22"/>
        <v>-97380</v>
      </c>
      <c r="K91" s="39">
        <f t="shared" si="22"/>
        <v>-97380</v>
      </c>
      <c r="L91" s="39">
        <f t="shared" si="22"/>
        <v>-97380</v>
      </c>
    </row>
    <row r="92" spans="1:12" x14ac:dyDescent="0.4">
      <c r="A92" s="13" t="s">
        <v>91</v>
      </c>
      <c r="B92" s="37" t="s">
        <v>25</v>
      </c>
      <c r="C92" s="39">
        <f>SUM(C88:C91)</f>
        <v>-18746</v>
      </c>
      <c r="D92" s="39">
        <f>SUM(D88:D91)</f>
        <v>-12535</v>
      </c>
      <c r="E92" s="39">
        <f>SUM(E88:E91)</f>
        <v>5847</v>
      </c>
      <c r="F92" s="39">
        <f>SUM(F88:F91)</f>
        <v>-26584</v>
      </c>
      <c r="G92" s="40">
        <f>SUM(G88:G91)</f>
        <v>34037</v>
      </c>
      <c r="H92" s="39">
        <f t="shared" si="22"/>
        <v>34037</v>
      </c>
      <c r="I92" s="39">
        <f t="shared" si="22"/>
        <v>34037</v>
      </c>
      <c r="J92" s="39">
        <f t="shared" si="22"/>
        <v>34037</v>
      </c>
      <c r="K92" s="39">
        <f t="shared" si="22"/>
        <v>34037</v>
      </c>
      <c r="L92" s="39">
        <f t="shared" si="22"/>
        <v>34037</v>
      </c>
    </row>
    <row r="93" spans="1:12" x14ac:dyDescent="0.4">
      <c r="A93" s="13" t="s">
        <v>92</v>
      </c>
      <c r="G93" s="38"/>
      <c r="H93" s="39">
        <f t="shared" si="22"/>
        <v>0</v>
      </c>
      <c r="I93" s="39">
        <f t="shared" si="22"/>
        <v>0</v>
      </c>
      <c r="J93" s="39">
        <f t="shared" si="22"/>
        <v>0</v>
      </c>
      <c r="K93" s="39">
        <f t="shared" si="22"/>
        <v>0</v>
      </c>
      <c r="L93" s="39">
        <f t="shared" si="22"/>
        <v>0</v>
      </c>
    </row>
    <row r="94" spans="1:12" x14ac:dyDescent="0.4">
      <c r="A94" s="13" t="s">
        <v>93</v>
      </c>
      <c r="B94" s="37" t="s">
        <v>25</v>
      </c>
      <c r="C94" s="39">
        <v>-8879</v>
      </c>
      <c r="D94" s="39">
        <v>-9882</v>
      </c>
      <c r="E94" s="39">
        <v>-11006</v>
      </c>
      <c r="F94" s="39">
        <v>-11845</v>
      </c>
      <c r="G94" s="40">
        <v>-12699</v>
      </c>
      <c r="H94" s="39">
        <f t="shared" si="22"/>
        <v>-12699</v>
      </c>
      <c r="I94" s="39">
        <f t="shared" si="22"/>
        <v>-12699</v>
      </c>
      <c r="J94" s="39">
        <f t="shared" si="22"/>
        <v>-12699</v>
      </c>
      <c r="K94" s="39">
        <f t="shared" si="22"/>
        <v>-12699</v>
      </c>
      <c r="L94" s="39">
        <f t="shared" si="22"/>
        <v>-12699</v>
      </c>
    </row>
    <row r="95" spans="1:12" x14ac:dyDescent="0.4">
      <c r="A95" s="13" t="s">
        <v>94</v>
      </c>
      <c r="B95" s="37" t="s">
        <v>25</v>
      </c>
      <c r="C95" s="39">
        <v>-6709</v>
      </c>
      <c r="D95" s="39">
        <v>-13809</v>
      </c>
      <c r="E95" s="39">
        <v>-15301</v>
      </c>
      <c r="F95" s="39">
        <v>-11016</v>
      </c>
      <c r="G95" s="40">
        <v>-9719</v>
      </c>
      <c r="H95" s="39">
        <f t="shared" si="22"/>
        <v>-9719</v>
      </c>
      <c r="I95" s="39">
        <f t="shared" si="22"/>
        <v>-9719</v>
      </c>
      <c r="J95" s="39">
        <f t="shared" si="22"/>
        <v>-9719</v>
      </c>
      <c r="K95" s="39">
        <f t="shared" si="22"/>
        <v>-9719</v>
      </c>
      <c r="L95" s="39">
        <f t="shared" si="22"/>
        <v>-9719</v>
      </c>
    </row>
    <row r="96" spans="1:12" x14ac:dyDescent="0.4">
      <c r="A96" s="13" t="s">
        <v>95</v>
      </c>
      <c r="B96" s="37" t="s">
        <v>25</v>
      </c>
      <c r="C96" s="39">
        <v>6962</v>
      </c>
      <c r="D96" s="39">
        <v>13661</v>
      </c>
      <c r="E96" s="39">
        <v>18283</v>
      </c>
      <c r="F96" s="39">
        <v>31459</v>
      </c>
      <c r="G96" s="40">
        <v>-10201</v>
      </c>
      <c r="H96" s="39">
        <f t="shared" si="22"/>
        <v>-10201</v>
      </c>
      <c r="I96" s="39">
        <f t="shared" si="22"/>
        <v>-10201</v>
      </c>
      <c r="J96" s="39">
        <f t="shared" si="22"/>
        <v>-10201</v>
      </c>
      <c r="K96" s="39">
        <f t="shared" si="22"/>
        <v>-10201</v>
      </c>
      <c r="L96" s="39">
        <f t="shared" si="22"/>
        <v>-10201</v>
      </c>
    </row>
    <row r="97" spans="1:12" x14ac:dyDescent="0.4">
      <c r="A97" s="13" t="s">
        <v>96</v>
      </c>
      <c r="B97" s="37" t="s">
        <v>25</v>
      </c>
      <c r="C97" s="39">
        <f>SUM(C94:C96)</f>
        <v>-8626</v>
      </c>
      <c r="D97" s="39">
        <f>SUM(D94:D96)</f>
        <v>-10030</v>
      </c>
      <c r="E97" s="39">
        <f>SUM(E94:E96)</f>
        <v>-8024</v>
      </c>
      <c r="F97" s="39">
        <f>SUM(F94:F96)</f>
        <v>8598</v>
      </c>
      <c r="G97" s="40">
        <f>SUM(G94:G96)</f>
        <v>-32619</v>
      </c>
      <c r="H97" s="39">
        <f t="shared" si="22"/>
        <v>-32619</v>
      </c>
      <c r="I97" s="39">
        <f t="shared" si="22"/>
        <v>-32619</v>
      </c>
      <c r="J97" s="39">
        <f t="shared" si="22"/>
        <v>-32619</v>
      </c>
      <c r="K97" s="39">
        <f t="shared" si="22"/>
        <v>-32619</v>
      </c>
      <c r="L97" s="39">
        <f t="shared" si="22"/>
        <v>-32619</v>
      </c>
    </row>
    <row r="98" spans="1:12" x14ac:dyDescent="0.4">
      <c r="A98" s="13" t="s">
        <v>97</v>
      </c>
      <c r="G98" s="38"/>
      <c r="H98" s="39">
        <f t="shared" si="22"/>
        <v>0</v>
      </c>
      <c r="I98" s="39">
        <f t="shared" si="22"/>
        <v>0</v>
      </c>
      <c r="J98" s="39">
        <f t="shared" si="22"/>
        <v>0</v>
      </c>
      <c r="K98" s="39">
        <f t="shared" si="22"/>
        <v>0</v>
      </c>
      <c r="L98" s="39">
        <f t="shared" si="22"/>
        <v>0</v>
      </c>
    </row>
    <row r="99" spans="1:12" x14ac:dyDescent="0.4">
      <c r="A99" s="13" t="s">
        <v>98</v>
      </c>
      <c r="B99" s="37" t="s">
        <v>25</v>
      </c>
      <c r="C99" s="37">
        <v>-139</v>
      </c>
      <c r="D99" s="37">
        <v>-73</v>
      </c>
      <c r="E99" s="37">
        <v>-67</v>
      </c>
      <c r="F99" s="37">
        <v>19</v>
      </c>
      <c r="G99" s="38">
        <v>50</v>
      </c>
      <c r="H99" s="39">
        <f t="shared" si="22"/>
        <v>50</v>
      </c>
      <c r="I99" s="39">
        <f t="shared" si="22"/>
        <v>50</v>
      </c>
      <c r="J99" s="39">
        <f t="shared" si="22"/>
        <v>50</v>
      </c>
      <c r="K99" s="39">
        <f t="shared" si="22"/>
        <v>50</v>
      </c>
      <c r="L99" s="39">
        <f t="shared" si="22"/>
        <v>50</v>
      </c>
    </row>
    <row r="100" spans="1:12" x14ac:dyDescent="0.4">
      <c r="A100" s="13" t="s">
        <v>99</v>
      </c>
      <c r="B100" s="37" t="s">
        <v>25</v>
      </c>
      <c r="C100" s="39">
        <f>C86+C92+C97+C99</f>
        <v>-1657</v>
      </c>
      <c r="D100" s="39">
        <f>D86+D92+D97+D99</f>
        <v>-5871</v>
      </c>
      <c r="E100" s="39">
        <f>E86+E92+E97+E99</f>
        <v>25557</v>
      </c>
      <c r="F100" s="39">
        <f>F86+F92+F97+F99</f>
        <v>10339</v>
      </c>
      <c r="G100" s="40">
        <f>G86+G92+G97+G99</f>
        <v>22654</v>
      </c>
      <c r="H100" s="39">
        <f t="shared" si="22"/>
        <v>22654</v>
      </c>
      <c r="I100" s="39">
        <f t="shared" si="22"/>
        <v>22654</v>
      </c>
      <c r="J100" s="39">
        <f t="shared" si="22"/>
        <v>22654</v>
      </c>
      <c r="K100" s="39">
        <f t="shared" si="22"/>
        <v>22654</v>
      </c>
      <c r="L100" s="39">
        <f t="shared" si="22"/>
        <v>22654</v>
      </c>
    </row>
    <row r="101" spans="1:12" x14ac:dyDescent="0.4">
      <c r="A101" s="13" t="s">
        <v>100</v>
      </c>
      <c r="B101" s="37" t="s">
        <v>25</v>
      </c>
      <c r="C101" s="39">
        <v>3804</v>
      </c>
      <c r="D101" s="39">
        <f>C102</f>
        <v>2147</v>
      </c>
      <c r="E101" s="39">
        <f>D102</f>
        <v>-3724</v>
      </c>
      <c r="F101" s="39">
        <f>E102</f>
        <v>21833</v>
      </c>
      <c r="G101" s="40">
        <f>F102</f>
        <v>32172</v>
      </c>
      <c r="H101" s="39">
        <f t="shared" si="22"/>
        <v>32172</v>
      </c>
      <c r="I101" s="39">
        <f t="shared" si="22"/>
        <v>32172</v>
      </c>
      <c r="J101" s="39">
        <f t="shared" si="22"/>
        <v>32172</v>
      </c>
      <c r="K101" s="39">
        <f t="shared" si="22"/>
        <v>32172</v>
      </c>
      <c r="L101" s="39">
        <f t="shared" si="22"/>
        <v>32172</v>
      </c>
    </row>
    <row r="102" spans="1:12" x14ac:dyDescent="0.4">
      <c r="A102" s="41" t="s">
        <v>101</v>
      </c>
      <c r="B102" s="42" t="s">
        <v>25</v>
      </c>
      <c r="C102" s="47">
        <f>C101+C100</f>
        <v>2147</v>
      </c>
      <c r="D102" s="51">
        <f>D101+D100</f>
        <v>-3724</v>
      </c>
      <c r="E102" s="47">
        <f>E101+E100</f>
        <v>21833</v>
      </c>
      <c r="F102" s="47">
        <f>F101+F100</f>
        <v>32172</v>
      </c>
      <c r="G102" s="48">
        <f>G101+G100</f>
        <v>54826</v>
      </c>
      <c r="H102" s="49">
        <f t="shared" si="22"/>
        <v>54826</v>
      </c>
      <c r="I102" s="47">
        <f t="shared" si="22"/>
        <v>54826</v>
      </c>
      <c r="J102" s="47">
        <f t="shared" si="22"/>
        <v>54826</v>
      </c>
      <c r="K102" s="47">
        <f t="shared" si="22"/>
        <v>54826</v>
      </c>
      <c r="L102" s="47">
        <f t="shared" si="22"/>
        <v>54826</v>
      </c>
    </row>
    <row r="103" spans="1:12" x14ac:dyDescent="0.4">
      <c r="G103" s="38"/>
    </row>
    <row r="104" spans="1:12" x14ac:dyDescent="0.4">
      <c r="A104" s="52" t="s">
        <v>102</v>
      </c>
      <c r="B104" s="53"/>
      <c r="C104" s="53"/>
      <c r="D104" s="53"/>
      <c r="E104" s="53"/>
      <c r="F104" s="53"/>
      <c r="G104" s="54"/>
      <c r="H104" s="53"/>
      <c r="I104" s="53"/>
      <c r="J104" s="53"/>
      <c r="K104" s="53"/>
      <c r="L104" s="53"/>
    </row>
    <row r="105" spans="1:12" x14ac:dyDescent="0.4">
      <c r="A105" s="13" t="s">
        <v>103</v>
      </c>
      <c r="C105" s="45">
        <f t="shared" ref="C105:L105" si="23">C68/C60</f>
        <v>0.47916279933172451</v>
      </c>
      <c r="D105" s="45">
        <f t="shared" si="23"/>
        <v>0.54171831955922867</v>
      </c>
      <c r="E105" s="45">
        <f t="shared" si="23"/>
        <v>0.62857246350563267</v>
      </c>
      <c r="F105" s="45">
        <f t="shared" si="23"/>
        <v>0.67174673733872603</v>
      </c>
      <c r="G105" s="46">
        <f t="shared" si="23"/>
        <v>0.7035013300740528</v>
      </c>
      <c r="H105" s="45">
        <f t="shared" si="23"/>
        <v>0.68521209362581192</v>
      </c>
      <c r="I105" s="45">
        <f t="shared" si="23"/>
        <v>0.66700465659229469</v>
      </c>
      <c r="J105" s="45">
        <f t="shared" si="23"/>
        <v>0.64889997652006648</v>
      </c>
      <c r="K105" s="45">
        <f t="shared" si="23"/>
        <v>0.63091853221131555</v>
      </c>
      <c r="L105" s="45">
        <f t="shared" si="23"/>
        <v>0.61308023370318143</v>
      </c>
    </row>
    <row r="106" spans="1:12" x14ac:dyDescent="0.4">
      <c r="A106" s="13" t="s">
        <v>104</v>
      </c>
      <c r="C106" s="45">
        <f t="shared" ref="C106:L106" si="24">C52/C62</f>
        <v>2.504021917808219</v>
      </c>
      <c r="D106" s="45">
        <f t="shared" si="24"/>
        <v>2.4736036417104761</v>
      </c>
      <c r="E106" s="45">
        <f t="shared" si="24"/>
        <v>2.3528817157201343</v>
      </c>
      <c r="F106" s="45">
        <f t="shared" si="24"/>
        <v>2.9185756570095971</v>
      </c>
      <c r="G106" s="46">
        <f t="shared" si="24"/>
        <v>2.9008001641362329</v>
      </c>
      <c r="H106" s="45">
        <f t="shared" si="24"/>
        <v>3.0150543701272055</v>
      </c>
      <c r="I106" s="45">
        <f t="shared" si="24"/>
        <v>3.1350212864177269</v>
      </c>
      <c r="J106" s="45">
        <f t="shared" si="24"/>
        <v>3.2609865485227743</v>
      </c>
      <c r="K106" s="45">
        <f t="shared" si="24"/>
        <v>3.3932500737330744</v>
      </c>
      <c r="L106" s="45">
        <f t="shared" si="24"/>
        <v>3.532126775203889</v>
      </c>
    </row>
    <row r="107" spans="1:12" x14ac:dyDescent="0.4">
      <c r="A107" s="13" t="s">
        <v>105</v>
      </c>
      <c r="C107" s="45">
        <f t="shared" ref="C107:L107" si="25">C68/C30</f>
        <v>2.9870176834339857</v>
      </c>
      <c r="D107" s="45">
        <f t="shared" si="25"/>
        <v>5.2502503059294696</v>
      </c>
      <c r="E107" s="45">
        <f t="shared" si="25"/>
        <v>4.4258179698316695</v>
      </c>
      <c r="F107" s="45">
        <f t="shared" si="25"/>
        <v>5.6127373144632378</v>
      </c>
      <c r="G107" s="46">
        <f t="shared" si="25"/>
        <v>5.0307046356859271</v>
      </c>
      <c r="H107" s="45">
        <f t="shared" si="25"/>
        <v>4.9876548429328382</v>
      </c>
      <c r="I107" s="45">
        <f t="shared" si="25"/>
        <v>4.6303925755086661</v>
      </c>
      <c r="J107" s="45">
        <f t="shared" si="25"/>
        <v>4.2287229576279994</v>
      </c>
      <c r="K107" s="45">
        <f t="shared" si="25"/>
        <v>3.91608341034742</v>
      </c>
      <c r="L107" s="45">
        <f t="shared" si="25"/>
        <v>3.646506662812683</v>
      </c>
    </row>
    <row r="108" spans="1:12" x14ac:dyDescent="0.4">
      <c r="A108" s="41" t="s">
        <v>106</v>
      </c>
      <c r="B108" s="42"/>
      <c r="C108" s="55">
        <f t="shared" ref="C108:L108" si="26">C38/C60</f>
        <v>0.12419946166697605</v>
      </c>
      <c r="D108" s="55">
        <f t="shared" si="26"/>
        <v>6.3033746556473827E-2</v>
      </c>
      <c r="E108" s="55">
        <f t="shared" si="26"/>
        <v>0.10971854964320643</v>
      </c>
      <c r="F108" s="55">
        <f t="shared" si="26"/>
        <v>9.2688912115741331E-2</v>
      </c>
      <c r="G108" s="56">
        <f t="shared" si="26"/>
        <v>0.10454861360749634</v>
      </c>
      <c r="H108" s="55">
        <f t="shared" si="26"/>
        <v>9.940324746693667E-2</v>
      </c>
      <c r="I108" s="55">
        <f t="shared" si="26"/>
        <v>0.10917847332978287</v>
      </c>
      <c r="J108" s="55">
        <f t="shared" si="26"/>
        <v>0.11681147776280133</v>
      </c>
      <c r="K108" s="55">
        <f t="shared" si="26"/>
        <v>0.12180885975200732</v>
      </c>
      <c r="L108" s="55">
        <f t="shared" si="26"/>
        <v>0.12735934498324969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8"/>
  <sheetViews>
    <sheetView workbookViewId="0">
      <selection activeCell="D8" sqref="D8"/>
    </sheetView>
  </sheetViews>
  <sheetFormatPr defaultColWidth="8.69140625" defaultRowHeight="14.15" x14ac:dyDescent="0.35"/>
  <cols>
    <col min="1" max="1" width="54.15234375" style="13" bestFit="1" customWidth="1"/>
    <col min="2" max="2" width="4.15234375" style="37" customWidth="1"/>
    <col min="3" max="11" width="10" style="37" customWidth="1"/>
    <col min="12" max="12" width="10" style="38" customWidth="1"/>
    <col min="13" max="14" width="8.69140625" style="13"/>
    <col min="15" max="15" width="12.53515625" style="13" bestFit="1" customWidth="1"/>
    <col min="16" max="16" width="13.53515625" style="13" bestFit="1" customWidth="1"/>
    <col min="17" max="16384" width="8.69140625" style="13"/>
  </cols>
  <sheetData>
    <row r="1" spans="1:16" s="4" customFormat="1" x14ac:dyDescent="0.35">
      <c r="A1" s="1" t="s">
        <v>4</v>
      </c>
      <c r="B1" s="2"/>
      <c r="C1" s="2"/>
      <c r="D1" s="2"/>
      <c r="E1" s="2"/>
      <c r="F1" s="2"/>
      <c r="G1" s="3"/>
      <c r="H1" s="2"/>
      <c r="I1" s="2"/>
      <c r="J1" s="2"/>
      <c r="K1" s="2"/>
      <c r="L1" s="3"/>
    </row>
    <row r="2" spans="1:16" s="5" customFormat="1" x14ac:dyDescent="0.35">
      <c r="B2" s="6"/>
      <c r="C2" s="7">
        <v>2019</v>
      </c>
      <c r="D2" s="7">
        <v>2020</v>
      </c>
      <c r="E2" s="7">
        <v>2021</v>
      </c>
      <c r="F2" s="7">
        <v>2022</v>
      </c>
      <c r="G2" s="7">
        <v>2023</v>
      </c>
      <c r="H2" s="7">
        <v>2024</v>
      </c>
      <c r="I2" s="7">
        <v>2025</v>
      </c>
      <c r="J2" s="7">
        <v>2026</v>
      </c>
      <c r="K2" s="8">
        <v>2027</v>
      </c>
      <c r="L2" s="7">
        <v>2028</v>
      </c>
      <c r="M2" s="59" t="s">
        <v>110</v>
      </c>
      <c r="N2" s="7" t="s">
        <v>107</v>
      </c>
      <c r="O2" s="7" t="s">
        <v>108</v>
      </c>
      <c r="P2" s="7" t="s">
        <v>109</v>
      </c>
    </row>
    <row r="3" spans="1:16" x14ac:dyDescent="0.35">
      <c r="A3" s="9" t="s">
        <v>5</v>
      </c>
      <c r="B3" s="10"/>
      <c r="C3" s="11"/>
      <c r="D3" s="11"/>
      <c r="E3" s="11"/>
      <c r="F3" s="11"/>
      <c r="G3" s="12"/>
      <c r="H3" s="11"/>
      <c r="I3" s="11"/>
      <c r="J3" s="11"/>
      <c r="K3" s="11"/>
      <c r="L3" s="12"/>
    </row>
    <row r="4" spans="1:16" x14ac:dyDescent="0.35">
      <c r="A4" s="14" t="s">
        <v>6</v>
      </c>
      <c r="B4" s="10"/>
      <c r="C4" s="11"/>
      <c r="D4" s="11"/>
      <c r="E4" s="11"/>
      <c r="F4" s="11"/>
      <c r="G4" s="15"/>
      <c r="H4" s="11"/>
      <c r="I4" s="11"/>
      <c r="J4" s="11"/>
      <c r="K4" s="11"/>
      <c r="L4" s="12"/>
    </row>
    <row r="5" spans="1:16" ht="15" x14ac:dyDescent="0.35">
      <c r="A5" s="16" t="s">
        <v>7</v>
      </c>
      <c r="B5" s="10"/>
      <c r="C5" s="17">
        <v>2.4E-2</v>
      </c>
      <c r="D5" s="17">
        <f>D7-D6</f>
        <v>5.7700874091647175E-2</v>
      </c>
      <c r="E5" s="17">
        <f t="shared" ref="E5:G5" si="0">E7-E6</f>
        <v>-6.6924342808292375E-2</v>
      </c>
      <c r="F5" s="17">
        <f t="shared" si="0"/>
        <v>2.3426903920837266E-2</v>
      </c>
      <c r="G5" s="18">
        <f t="shared" si="0"/>
        <v>0.10478613662486666</v>
      </c>
      <c r="H5" s="19">
        <f>AVERAGE(D5:G5)</f>
        <v>2.9747392957264682E-2</v>
      </c>
      <c r="I5" s="19">
        <f t="shared" ref="I5:L7" si="1">AVERAGE(E5:H5)</f>
        <v>2.2759022673669058E-2</v>
      </c>
      <c r="J5" s="19">
        <f t="shared" si="1"/>
        <v>4.5179864044159419E-2</v>
      </c>
      <c r="K5" s="19">
        <f t="shared" si="1"/>
        <v>5.0618104074989949E-2</v>
      </c>
      <c r="L5" s="19">
        <f t="shared" si="1"/>
        <v>3.707609593752078E-2</v>
      </c>
    </row>
    <row r="6" spans="1:16" ht="15" x14ac:dyDescent="0.35">
      <c r="A6" s="16" t="s">
        <v>8</v>
      </c>
      <c r="B6" s="10"/>
      <c r="C6" s="20">
        <v>0.03</v>
      </c>
      <c r="D6" s="20">
        <v>0.02</v>
      </c>
      <c r="E6" s="20">
        <v>4.1000000000000002E-2</v>
      </c>
      <c r="F6" s="20">
        <v>3.5999999999999997E-2</v>
      </c>
      <c r="G6" s="21">
        <v>3.7999999999999999E-2</v>
      </c>
      <c r="H6" s="22">
        <f t="shared" ref="H6" si="2">AVERAGE(D6:G6)</f>
        <v>3.3750000000000002E-2</v>
      </c>
      <c r="I6" s="23">
        <f t="shared" si="1"/>
        <v>3.7187499999999998E-2</v>
      </c>
      <c r="J6" s="23">
        <f t="shared" si="1"/>
        <v>3.6234374999999999E-2</v>
      </c>
      <c r="K6" s="23">
        <f t="shared" si="1"/>
        <v>3.6292968750000001E-2</v>
      </c>
      <c r="L6" s="23">
        <f t="shared" si="1"/>
        <v>3.5866210937500004E-2</v>
      </c>
    </row>
    <row r="7" spans="1:16" ht="15" x14ac:dyDescent="0.35">
      <c r="A7" s="16" t="s">
        <v>9</v>
      </c>
      <c r="B7" s="10"/>
      <c r="C7" s="26">
        <f>C6+C5</f>
        <v>5.3999999999999999E-2</v>
      </c>
      <c r="D7" s="24">
        <f>(D23-C23)/C23</f>
        <v>7.7700874091647179E-2</v>
      </c>
      <c r="E7" s="24">
        <f t="shared" ref="E7" si="3">(E23-D23)/D23</f>
        <v>-2.592434280829237E-2</v>
      </c>
      <c r="F7" s="24">
        <f>(F23-E23)/E23</f>
        <v>5.9426903920837264E-2</v>
      </c>
      <c r="G7" s="25">
        <f>(G23-F23)/F23</f>
        <v>0.14278613662486667</v>
      </c>
      <c r="H7" s="26">
        <f>AVERAGE(D7:G7)</f>
        <v>6.3497392957264684E-2</v>
      </c>
      <c r="I7" s="26">
        <f>AVERAGE(E7:H7)</f>
        <v>5.9946522673669067E-2</v>
      </c>
      <c r="J7" s="26">
        <f>AVERAGE(F7:I7)</f>
        <v>8.1414239044159425E-2</v>
      </c>
      <c r="K7" s="26">
        <f t="shared" si="1"/>
        <v>8.6911072824989971E-2</v>
      </c>
      <c r="L7" s="26">
        <f t="shared" si="1"/>
        <v>7.294230687502079E-2</v>
      </c>
    </row>
    <row r="8" spans="1:16" ht="15" x14ac:dyDescent="0.35">
      <c r="A8" s="16" t="s">
        <v>10</v>
      </c>
      <c r="B8" s="10"/>
      <c r="C8" s="24">
        <f>C25/C23</f>
        <v>0.31183996867550356</v>
      </c>
      <c r="D8" s="24">
        <f>D25/D23</f>
        <v>0.35304552254755289</v>
      </c>
      <c r="E8" s="24">
        <f>E25/E23</f>
        <v>0.34107115431028806</v>
      </c>
      <c r="F8" s="24">
        <f>F25/F23</f>
        <v>0.35477524308539832</v>
      </c>
      <c r="G8" s="25">
        <f>G25/G23</f>
        <v>0.34752627763682492</v>
      </c>
      <c r="H8" s="26">
        <f t="shared" ref="H8:H12" si="4">AVERAGE(D8:G8)</f>
        <v>0.34910454939501601</v>
      </c>
      <c r="I8" s="26">
        <f t="shared" ref="I8:L12" si="5">AVERAGE(E8:H8)</f>
        <v>0.3481193061068818</v>
      </c>
      <c r="J8" s="26">
        <f t="shared" si="5"/>
        <v>0.34988134405603022</v>
      </c>
      <c r="K8" s="26">
        <f t="shared" si="5"/>
        <v>0.34865786929868825</v>
      </c>
      <c r="L8" s="57">
        <f t="shared" si="5"/>
        <v>0.34894076721415412</v>
      </c>
    </row>
    <row r="9" spans="1:16" ht="15" x14ac:dyDescent="0.35">
      <c r="A9" s="16" t="s">
        <v>11</v>
      </c>
      <c r="B9" s="10"/>
      <c r="C9" s="24">
        <f>C26/C23</f>
        <v>0.23594716294496332</v>
      </c>
      <c r="D9" s="24">
        <f>D26/D23</f>
        <v>0.21718315879461422</v>
      </c>
      <c r="E9" s="24">
        <f>E26/E23</f>
        <v>0.21061061500318143</v>
      </c>
      <c r="F9" s="24">
        <f>F26/F23</f>
        <v>0.19310144867506809</v>
      </c>
      <c r="G9" s="25">
        <f>G26/G23</f>
        <v>0.20136824936571221</v>
      </c>
      <c r="H9" s="26">
        <f t="shared" si="4"/>
        <v>0.20556586795964399</v>
      </c>
      <c r="I9" s="26">
        <f t="shared" si="5"/>
        <v>0.20266154525090141</v>
      </c>
      <c r="J9" s="26">
        <f t="shared" si="5"/>
        <v>0.20067427781283143</v>
      </c>
      <c r="K9" s="26">
        <f t="shared" si="5"/>
        <v>0.20256748509727227</v>
      </c>
      <c r="L9" s="57">
        <f t="shared" si="5"/>
        <v>0.20286729403016229</v>
      </c>
    </row>
    <row r="10" spans="1:16" ht="15" x14ac:dyDescent="0.35">
      <c r="A10" s="16" t="s">
        <v>12</v>
      </c>
      <c r="B10" s="10"/>
      <c r="C10" s="24">
        <f>C81/C53</f>
        <v>0.18745504243993669</v>
      </c>
      <c r="D10" s="24">
        <f>D81/D53</f>
        <v>0.18421622290255743</v>
      </c>
      <c r="E10" s="24">
        <f>E81/E53</f>
        <v>0.17355068665478562</v>
      </c>
      <c r="F10" s="24">
        <f>F81/F53</f>
        <v>0.1832070628013274</v>
      </c>
      <c r="G10" s="25">
        <f>G81/G53</f>
        <v>0.17485472794506074</v>
      </c>
      <c r="H10" s="26">
        <f t="shared" si="4"/>
        <v>0.17895717507593278</v>
      </c>
      <c r="I10" s="26">
        <f t="shared" si="5"/>
        <v>0.17764241311927664</v>
      </c>
      <c r="J10" s="26">
        <f t="shared" si="5"/>
        <v>0.17866534473539938</v>
      </c>
      <c r="K10" s="26">
        <f t="shared" si="5"/>
        <v>0.17752991521891739</v>
      </c>
      <c r="L10" s="57">
        <f t="shared" si="5"/>
        <v>0.17819871203738155</v>
      </c>
    </row>
    <row r="11" spans="1:16" ht="15" x14ac:dyDescent="0.35">
      <c r="A11" s="16" t="s">
        <v>13</v>
      </c>
      <c r="B11" s="10"/>
      <c r="C11" s="24">
        <f>C32/C63</f>
        <v>2.8917413417292322E-2</v>
      </c>
      <c r="D11" s="24">
        <f>D32/D63</f>
        <v>2.8085443037974684E-2</v>
      </c>
      <c r="E11" s="24">
        <f>E32/E63</f>
        <v>3.0648223487930566E-2</v>
      </c>
      <c r="F11" s="24">
        <f>F32/F63</f>
        <v>2.9208786297372259E-2</v>
      </c>
      <c r="G11" s="25">
        <f>G32/G63</f>
        <v>3.7831178538800143E-2</v>
      </c>
      <c r="H11" s="26">
        <f t="shared" si="4"/>
        <v>3.1443407840519411E-2</v>
      </c>
      <c r="I11" s="26">
        <f t="shared" si="5"/>
        <v>3.2282899041155597E-2</v>
      </c>
      <c r="J11" s="26">
        <f t="shared" si="5"/>
        <v>3.2691567929461852E-2</v>
      </c>
      <c r="K11" s="26">
        <f t="shared" si="5"/>
        <v>3.3562263337484251E-2</v>
      </c>
      <c r="L11" s="57">
        <f t="shared" si="5"/>
        <v>3.2495034537155278E-2</v>
      </c>
    </row>
    <row r="12" spans="1:16" ht="15" x14ac:dyDescent="0.35">
      <c r="A12" s="16" t="s">
        <v>14</v>
      </c>
      <c r="B12" s="10"/>
      <c r="C12" s="24">
        <f>C35/C33</f>
        <v>0.21237433471318745</v>
      </c>
      <c r="D12" s="24">
        <f>D35/D33</f>
        <v>0.36715706227830436</v>
      </c>
      <c r="E12" s="24">
        <f>E35/E33</f>
        <v>0.19463420219058886</v>
      </c>
      <c r="F12" s="24">
        <f>F35/F33</f>
        <v>0.16494691191864813</v>
      </c>
      <c r="G12" s="25">
        <f>G35/G33</f>
        <v>0.19217423632195305</v>
      </c>
      <c r="H12" s="26">
        <f t="shared" si="4"/>
        <v>0.2297281031773736</v>
      </c>
      <c r="I12" s="26">
        <f t="shared" si="5"/>
        <v>0.19537086340214091</v>
      </c>
      <c r="J12" s="26">
        <f t="shared" si="5"/>
        <v>0.19555502870502892</v>
      </c>
      <c r="K12" s="26">
        <f t="shared" si="5"/>
        <v>0.20320705790162413</v>
      </c>
      <c r="L12" s="57">
        <f t="shared" si="5"/>
        <v>0.20596526329654191</v>
      </c>
    </row>
    <row r="13" spans="1:16" x14ac:dyDescent="0.35">
      <c r="A13" s="14" t="s">
        <v>15</v>
      </c>
      <c r="B13" s="10"/>
      <c r="C13" s="10"/>
      <c r="D13" s="10"/>
      <c r="E13" s="10"/>
      <c r="F13" s="10"/>
      <c r="G13" s="27"/>
      <c r="H13" s="11"/>
      <c r="I13" s="11"/>
      <c r="J13" s="11"/>
      <c r="K13" s="11"/>
      <c r="L13" s="12"/>
    </row>
    <row r="14" spans="1:16" x14ac:dyDescent="0.35">
      <c r="A14" s="14" t="s">
        <v>16</v>
      </c>
      <c r="B14" s="10"/>
      <c r="C14" s="10"/>
      <c r="D14" s="10"/>
      <c r="E14" s="10"/>
      <c r="F14" s="10"/>
      <c r="G14" s="27"/>
      <c r="H14" s="28">
        <v>0.05</v>
      </c>
      <c r="I14" s="11"/>
      <c r="J14" s="11"/>
      <c r="K14" s="11"/>
      <c r="L14" s="12"/>
    </row>
    <row r="15" spans="1:16" ht="15" x14ac:dyDescent="0.35">
      <c r="A15" s="16" t="s">
        <v>17</v>
      </c>
      <c r="B15" s="10"/>
      <c r="C15" s="29">
        <f>C49/C23*365</f>
        <v>82.152637822026179</v>
      </c>
      <c r="D15" s="29">
        <f>D49/D23*365</f>
        <v>69.887475956400948</v>
      </c>
      <c r="E15" s="29">
        <f>E49/E23*365</f>
        <v>73.184994624481646</v>
      </c>
      <c r="F15" s="29">
        <f>F49/F23*365</f>
        <v>84.780265297035342</v>
      </c>
      <c r="G15" s="30">
        <f>G49/G23*365</f>
        <v>87.582140268213124</v>
      </c>
      <c r="H15" s="29">
        <f t="shared" ref="H15:L19" si="6">AVERAGE(C15:G15)</f>
        <v>79.517502793631451</v>
      </c>
      <c r="I15" s="29">
        <f t="shared" si="6"/>
        <v>78.990475787952505</v>
      </c>
      <c r="J15" s="29">
        <f t="shared" si="6"/>
        <v>80.811075754262816</v>
      </c>
      <c r="K15" s="29">
        <f t="shared" si="6"/>
        <v>82.336291980219045</v>
      </c>
      <c r="L15" s="30">
        <f t="shared" si="6"/>
        <v>81.847497316855794</v>
      </c>
    </row>
    <row r="16" spans="1:16" ht="15" x14ac:dyDescent="0.35">
      <c r="A16" s="16" t="s">
        <v>18</v>
      </c>
      <c r="B16" s="10"/>
      <c r="C16" s="29">
        <f>C50/C25*365</f>
        <v>35.855676194696805</v>
      </c>
      <c r="D16" s="29">
        <f>D50/D25*365</f>
        <v>32.06096010654398</v>
      </c>
      <c r="E16" s="29">
        <f>E50/E25*365</f>
        <v>26.426986169186232</v>
      </c>
      <c r="F16" s="29">
        <f>F50/F25*365</f>
        <v>23.23531128688596</v>
      </c>
      <c r="G16" s="30">
        <f>G50/G25*365</f>
        <v>25.333872187312593</v>
      </c>
      <c r="H16" s="29">
        <f t="shared" si="6"/>
        <v>28.582561188925116</v>
      </c>
      <c r="I16" s="29">
        <f t="shared" si="6"/>
        <v>27.127938187770773</v>
      </c>
      <c r="J16" s="29">
        <f t="shared" si="6"/>
        <v>26.141333804016135</v>
      </c>
      <c r="K16" s="29">
        <f t="shared" si="6"/>
        <v>26.084203330982113</v>
      </c>
      <c r="L16" s="30">
        <f t="shared" si="6"/>
        <v>26.653981739801349</v>
      </c>
    </row>
    <row r="17" spans="1:12" ht="15" x14ac:dyDescent="0.35">
      <c r="A17" s="16" t="s">
        <v>19</v>
      </c>
      <c r="B17" s="10"/>
      <c r="C17" s="29">
        <f>D53-C53</f>
        <v>4533</v>
      </c>
      <c r="D17" s="29">
        <f>E53-D53</f>
        <v>5819</v>
      </c>
      <c r="E17" s="29">
        <f>F53-E53</f>
        <v>9757</v>
      </c>
      <c r="F17" s="29">
        <f>G53-F53</f>
        <v>10770</v>
      </c>
      <c r="G17" s="30">
        <f>H53-G53</f>
        <v>0</v>
      </c>
      <c r="H17" s="29">
        <f t="shared" si="6"/>
        <v>6175.8</v>
      </c>
      <c r="I17" s="29">
        <f t="shared" si="6"/>
        <v>6504.36</v>
      </c>
      <c r="J17" s="29">
        <f t="shared" si="6"/>
        <v>6641.4319999999989</v>
      </c>
      <c r="K17" s="29">
        <f t="shared" si="6"/>
        <v>6018.3183999999992</v>
      </c>
      <c r="L17" s="30">
        <f t="shared" si="6"/>
        <v>5067.9820799999998</v>
      </c>
    </row>
    <row r="18" spans="1:12" ht="15" x14ac:dyDescent="0.35">
      <c r="A18" s="16" t="s">
        <v>20</v>
      </c>
      <c r="B18" s="10"/>
      <c r="C18" s="29">
        <f>D65-C65</f>
        <v>7163</v>
      </c>
      <c r="D18" s="29">
        <f>E65-D65</f>
        <v>13510</v>
      </c>
      <c r="E18" s="29">
        <f>F65-E65</f>
        <v>37180</v>
      </c>
      <c r="F18" s="29">
        <f>G65-F65</f>
        <v>-2131</v>
      </c>
      <c r="G18" s="30"/>
      <c r="H18" s="29">
        <f t="shared" si="6"/>
        <v>13930.5</v>
      </c>
      <c r="I18" s="29">
        <f t="shared" si="6"/>
        <v>15622.375</v>
      </c>
      <c r="J18" s="29">
        <f t="shared" si="6"/>
        <v>16150.46875</v>
      </c>
      <c r="K18" s="29">
        <f t="shared" si="6"/>
        <v>10893.0859375</v>
      </c>
      <c r="L18" s="30">
        <f t="shared" si="6"/>
        <v>14149.107421875</v>
      </c>
    </row>
    <row r="19" spans="1:12" ht="15" x14ac:dyDescent="0.35">
      <c r="A19" s="31" t="s">
        <v>21</v>
      </c>
      <c r="B19" s="32"/>
      <c r="C19" s="33">
        <f>D74-C74</f>
        <v>838</v>
      </c>
      <c r="D19" s="33">
        <f>E74-D74</f>
        <v>9682</v>
      </c>
      <c r="E19" s="33">
        <f>F74-E74</f>
        <v>10612</v>
      </c>
      <c r="F19" s="33">
        <f>G74-F74</f>
        <v>12667</v>
      </c>
      <c r="G19" s="34"/>
      <c r="H19" s="35">
        <f t="shared" si="6"/>
        <v>8449.75</v>
      </c>
      <c r="I19" s="33">
        <f t="shared" si="6"/>
        <v>10352.6875</v>
      </c>
      <c r="J19" s="33">
        <f t="shared" si="6"/>
        <v>10520.359375</v>
      </c>
      <c r="K19" s="33">
        <f t="shared" si="6"/>
        <v>10497.44921875</v>
      </c>
      <c r="L19" s="34">
        <f t="shared" si="6"/>
        <v>9955.0615234375</v>
      </c>
    </row>
    <row r="20" spans="1:12" x14ac:dyDescent="0.35">
      <c r="A20" s="16"/>
      <c r="B20" s="10"/>
      <c r="C20" s="11"/>
      <c r="D20" s="11"/>
      <c r="E20" s="11"/>
      <c r="F20" s="11"/>
      <c r="G20" s="12"/>
      <c r="H20" s="11"/>
      <c r="I20" s="11"/>
      <c r="J20" s="11"/>
      <c r="K20" s="11"/>
      <c r="L20" s="12"/>
    </row>
    <row r="21" spans="1:12" x14ac:dyDescent="0.35">
      <c r="A21" s="36" t="s">
        <v>22</v>
      </c>
      <c r="G21" s="38"/>
    </row>
    <row r="22" spans="1:12" x14ac:dyDescent="0.35">
      <c r="A22" s="13" t="s">
        <v>23</v>
      </c>
      <c r="G22" s="38"/>
    </row>
    <row r="23" spans="1:12" x14ac:dyDescent="0.35">
      <c r="A23" s="13" t="s">
        <v>24</v>
      </c>
      <c r="B23" s="37" t="s">
        <v>25</v>
      </c>
      <c r="C23" s="39">
        <v>86833</v>
      </c>
      <c r="D23" s="39">
        <v>93580</v>
      </c>
      <c r="E23" s="39">
        <v>91154</v>
      </c>
      <c r="F23" s="39">
        <v>96571</v>
      </c>
      <c r="G23" s="40">
        <v>110360</v>
      </c>
      <c r="H23" s="39">
        <f>G23*(1+H7)</f>
        <v>117367.57228676372</v>
      </c>
      <c r="I23" s="39">
        <f>H23*(1+I7)</f>
        <v>124403.35012000569</v>
      </c>
      <c r="J23" s="39">
        <f>I23*(1+J7)</f>
        <v>134531.5542045701</v>
      </c>
      <c r="K23" s="39">
        <f>J23*(1+K7)</f>
        <v>146223.83590930258</v>
      </c>
      <c r="L23" s="40">
        <f>K23*(1+L7)</f>
        <v>156889.73982064161</v>
      </c>
    </row>
    <row r="24" spans="1:12" x14ac:dyDescent="0.35">
      <c r="A24" s="13" t="s">
        <v>26</v>
      </c>
      <c r="G24" s="38"/>
      <c r="H24" s="39"/>
      <c r="I24" s="39"/>
      <c r="J24" s="39"/>
      <c r="K24" s="39"/>
      <c r="L24" s="40"/>
    </row>
    <row r="25" spans="1:12" x14ac:dyDescent="0.35">
      <c r="A25" s="13" t="s">
        <v>27</v>
      </c>
      <c r="B25" s="37" t="s">
        <v>25</v>
      </c>
      <c r="C25" s="39">
        <v>27078</v>
      </c>
      <c r="D25" s="39">
        <v>33038</v>
      </c>
      <c r="E25" s="39">
        <v>31090</v>
      </c>
      <c r="F25" s="39">
        <v>34261</v>
      </c>
      <c r="G25" s="40">
        <v>38353</v>
      </c>
      <c r="H25" s="39">
        <f>H23*H8</f>
        <v>40973.553436757618</v>
      </c>
      <c r="I25" s="39">
        <f>I23*I8</f>
        <v>43307.207921147856</v>
      </c>
      <c r="J25" s="39">
        <f>J23*J8</f>
        <v>47070.081003041669</v>
      </c>
      <c r="K25" s="39">
        <f>K23*K8</f>
        <v>50982.091068818459</v>
      </c>
      <c r="L25" s="40">
        <f>L23*L8</f>
        <v>54745.226181043712</v>
      </c>
    </row>
    <row r="26" spans="1:12" x14ac:dyDescent="0.35">
      <c r="A26" s="13" t="s">
        <v>28</v>
      </c>
      <c r="B26" s="37" t="s">
        <v>25</v>
      </c>
      <c r="C26" s="39">
        <v>20488</v>
      </c>
      <c r="D26" s="39">
        <v>20324</v>
      </c>
      <c r="E26" s="39">
        <v>19198</v>
      </c>
      <c r="F26" s="39">
        <v>18648</v>
      </c>
      <c r="G26" s="40">
        <v>22223</v>
      </c>
      <c r="H26" s="39">
        <f>H9*H23</f>
        <v>24126.766867444843</v>
      </c>
      <c r="I26" s="39">
        <f>I9*I23</f>
        <v>25211.775169709264</v>
      </c>
      <c r="J26" s="39">
        <f>J9*J23</f>
        <v>26997.022483039891</v>
      </c>
      <c r="K26" s="39">
        <f>K9*K23</f>
        <v>29620.194701423636</v>
      </c>
      <c r="L26" s="40">
        <f>L9*L23</f>
        <v>31827.796978509763</v>
      </c>
    </row>
    <row r="27" spans="1:12" x14ac:dyDescent="0.35">
      <c r="A27" s="13" t="s">
        <v>29</v>
      </c>
      <c r="B27" s="37" t="s">
        <v>25</v>
      </c>
      <c r="C27" s="39">
        <v>11381</v>
      </c>
      <c r="D27" s="39">
        <v>12046</v>
      </c>
      <c r="E27" s="39">
        <v>11988</v>
      </c>
      <c r="F27" s="39">
        <v>12292</v>
      </c>
      <c r="G27" s="40">
        <v>14726</v>
      </c>
      <c r="H27" s="39">
        <f>(1+H7)*G27</f>
        <v>15661.062608688679</v>
      </c>
      <c r="I27" s="39">
        <f>(1+I7)*H27</f>
        <v>16599.888853454184</v>
      </c>
      <c r="J27" s="39">
        <f>(1+J7)*I27</f>
        <v>17951.35617267578</v>
      </c>
      <c r="K27" s="39">
        <f>(1+K7)*J27</f>
        <v>19511.527796306538</v>
      </c>
      <c r="L27" s="40">
        <f>(1+L7)*K27</f>
        <v>20934.743644425227</v>
      </c>
    </row>
    <row r="28" spans="1:12" x14ac:dyDescent="0.35">
      <c r="A28" s="13" t="s">
        <v>30</v>
      </c>
      <c r="B28" s="37" t="s">
        <v>25</v>
      </c>
      <c r="C28" s="37">
        <v>233</v>
      </c>
      <c r="D28" s="39">
        <v>10194</v>
      </c>
      <c r="E28" s="39">
        <v>1432</v>
      </c>
      <c r="F28" s="39">
        <v>2400</v>
      </c>
      <c r="G28" s="38">
        <v>47</v>
      </c>
      <c r="H28" s="39">
        <f>AVERAGE(E28:G28)</f>
        <v>1293</v>
      </c>
      <c r="I28" s="39">
        <f>AVERAGE(F28:H28)</f>
        <v>1246.6666666666667</v>
      </c>
      <c r="J28" s="39">
        <f>AVERAGE(G28:I28)</f>
        <v>862.22222222222229</v>
      </c>
      <c r="K28" s="39">
        <f>AVERAGE(H28:J28)</f>
        <v>1133.962962962963</v>
      </c>
      <c r="L28" s="40">
        <f>AVERAGE(I28:K28)</f>
        <v>1080.9506172839508</v>
      </c>
    </row>
    <row r="29" spans="1:12" x14ac:dyDescent="0.35">
      <c r="A29" s="13" t="s">
        <v>31</v>
      </c>
      <c r="B29" s="37" t="s">
        <v>25</v>
      </c>
      <c r="C29" s="39">
        <f>SUM(C25:C27)</f>
        <v>58947</v>
      </c>
      <c r="D29" s="39">
        <f t="shared" ref="D29:L29" si="7">SUM(D25:D27)</f>
        <v>65408</v>
      </c>
      <c r="E29" s="39">
        <f t="shared" si="7"/>
        <v>62276</v>
      </c>
      <c r="F29" s="39">
        <f t="shared" si="7"/>
        <v>65201</v>
      </c>
      <c r="G29" s="40">
        <f t="shared" si="7"/>
        <v>75302</v>
      </c>
      <c r="H29" s="39">
        <f t="shared" si="7"/>
        <v>80761.382912891146</v>
      </c>
      <c r="I29" s="39">
        <f t="shared" si="7"/>
        <v>85118.871944311308</v>
      </c>
      <c r="J29" s="39">
        <f t="shared" si="7"/>
        <v>92018.459658757332</v>
      </c>
      <c r="K29" s="39">
        <f t="shared" si="7"/>
        <v>100113.81356654863</v>
      </c>
      <c r="L29" s="40">
        <f t="shared" si="7"/>
        <v>107507.76680397869</v>
      </c>
    </row>
    <row r="30" spans="1:12" x14ac:dyDescent="0.35">
      <c r="A30" s="13" t="s">
        <v>32</v>
      </c>
      <c r="B30" s="37" t="s">
        <v>25</v>
      </c>
      <c r="C30" s="39">
        <f t="shared" ref="C30:L30" si="8">C23-C28-C29</f>
        <v>27653</v>
      </c>
      <c r="D30" s="39">
        <f t="shared" si="8"/>
        <v>17978</v>
      </c>
      <c r="E30" s="39">
        <f t="shared" si="8"/>
        <v>27446</v>
      </c>
      <c r="F30" s="39">
        <f t="shared" si="8"/>
        <v>28970</v>
      </c>
      <c r="G30" s="40">
        <f t="shared" si="8"/>
        <v>35011</v>
      </c>
      <c r="H30" s="39">
        <f t="shared" si="8"/>
        <v>35313.189373872578</v>
      </c>
      <c r="I30" s="39">
        <f t="shared" si="8"/>
        <v>38037.811509027713</v>
      </c>
      <c r="J30" s="39">
        <f t="shared" si="8"/>
        <v>41650.872323590549</v>
      </c>
      <c r="K30" s="39">
        <f t="shared" si="8"/>
        <v>44976.059379790997</v>
      </c>
      <c r="L30" s="40">
        <f t="shared" si="8"/>
        <v>48301.022399378955</v>
      </c>
    </row>
    <row r="31" spans="1:12" x14ac:dyDescent="0.35">
      <c r="A31" s="13" t="s">
        <v>33</v>
      </c>
      <c r="G31" s="38"/>
      <c r="H31" s="39"/>
      <c r="I31" s="39"/>
      <c r="J31" s="39"/>
      <c r="K31" s="39"/>
      <c r="L31" s="40"/>
    </row>
    <row r="32" spans="1:12" x14ac:dyDescent="0.35">
      <c r="A32" s="13" t="s">
        <v>34</v>
      </c>
      <c r="B32" s="37" t="s">
        <v>25</v>
      </c>
      <c r="C32" s="37">
        <v>597</v>
      </c>
      <c r="D32" s="37">
        <v>781</v>
      </c>
      <c r="E32" s="39">
        <v>1243</v>
      </c>
      <c r="F32" s="39">
        <v>2222</v>
      </c>
      <c r="G32" s="40">
        <v>2733</v>
      </c>
      <c r="H32" s="39">
        <f>H11*H63</f>
        <v>2271.5346692148032</v>
      </c>
      <c r="I32" s="39">
        <f>I11*I63</f>
        <v>2332.1811925311627</v>
      </c>
      <c r="J32" s="39">
        <f>J11*J63</f>
        <v>2361.7042503601833</v>
      </c>
      <c r="K32" s="39">
        <f>K11*K63</f>
        <v>2424.6050280265372</v>
      </c>
      <c r="L32" s="40">
        <f>L11*L63</f>
        <v>2347.5062850331715</v>
      </c>
    </row>
    <row r="33" spans="1:12" x14ac:dyDescent="0.35">
      <c r="A33" s="13" t="s">
        <v>35</v>
      </c>
      <c r="B33" s="37" t="s">
        <v>25</v>
      </c>
      <c r="C33" s="39">
        <f t="shared" ref="C33:L33" si="9">C30-C32</f>
        <v>27056</v>
      </c>
      <c r="D33" s="39">
        <f t="shared" si="9"/>
        <v>17197</v>
      </c>
      <c r="E33" s="39">
        <f t="shared" si="9"/>
        <v>26203</v>
      </c>
      <c r="F33" s="39">
        <f t="shared" si="9"/>
        <v>26748</v>
      </c>
      <c r="G33" s="40">
        <f t="shared" si="9"/>
        <v>32278</v>
      </c>
      <c r="H33" s="39">
        <f t="shared" si="9"/>
        <v>33041.654704657776</v>
      </c>
      <c r="I33" s="39">
        <f t="shared" si="9"/>
        <v>35705.63031649655</v>
      </c>
      <c r="J33" s="39">
        <f t="shared" si="9"/>
        <v>39289.168073230365</v>
      </c>
      <c r="K33" s="39">
        <f t="shared" si="9"/>
        <v>42551.454351764463</v>
      </c>
      <c r="L33" s="40">
        <f t="shared" si="9"/>
        <v>45953.516114345781</v>
      </c>
    </row>
    <row r="34" spans="1:12" x14ac:dyDescent="0.35">
      <c r="A34" s="13" t="s">
        <v>36</v>
      </c>
      <c r="G34" s="38"/>
      <c r="H34" s="39"/>
      <c r="I34" s="39"/>
      <c r="J34" s="39"/>
      <c r="K34" s="39"/>
      <c r="L34" s="40"/>
    </row>
    <row r="35" spans="1:12" x14ac:dyDescent="0.35">
      <c r="A35" s="13" t="s">
        <v>37</v>
      </c>
      <c r="B35" s="37" t="s">
        <v>25</v>
      </c>
      <c r="C35" s="39">
        <v>5746</v>
      </c>
      <c r="D35" s="39">
        <v>6314</v>
      </c>
      <c r="E35" s="39">
        <v>5100</v>
      </c>
      <c r="F35" s="39">
        <v>4412</v>
      </c>
      <c r="G35" s="40">
        <v>6203</v>
      </c>
      <c r="H35" s="39">
        <f>H33*H12</f>
        <v>7590.5966611427739</v>
      </c>
      <c r="I35" s="39">
        <f>I33*I12</f>
        <v>6975.8398232515892</v>
      </c>
      <c r="J35" s="39">
        <f>J33*J12</f>
        <v>7683.1943903572692</v>
      </c>
      <c r="K35" s="39">
        <f>K33*K12</f>
        <v>8646.7558482573168</v>
      </c>
      <c r="L35" s="40">
        <f>L33*L12</f>
        <v>9464.8280458931094</v>
      </c>
    </row>
    <row r="36" spans="1:12" x14ac:dyDescent="0.35">
      <c r="A36" s="13" t="s">
        <v>38</v>
      </c>
      <c r="B36" s="37" t="s">
        <v>25</v>
      </c>
      <c r="C36" s="39">
        <f t="shared" ref="C36:L36" si="10">C33-C35</f>
        <v>21310</v>
      </c>
      <c r="D36" s="39">
        <f t="shared" si="10"/>
        <v>10883</v>
      </c>
      <c r="E36" s="39">
        <f t="shared" si="10"/>
        <v>21103</v>
      </c>
      <c r="F36" s="39">
        <f t="shared" si="10"/>
        <v>22336</v>
      </c>
      <c r="G36" s="40">
        <f t="shared" si="10"/>
        <v>26075</v>
      </c>
      <c r="H36" s="39">
        <f t="shared" si="10"/>
        <v>25451.058043515004</v>
      </c>
      <c r="I36" s="39">
        <f t="shared" si="10"/>
        <v>28729.79049324496</v>
      </c>
      <c r="J36" s="39">
        <f t="shared" si="10"/>
        <v>31605.973682873097</v>
      </c>
      <c r="K36" s="39">
        <f t="shared" si="10"/>
        <v>33904.698503507148</v>
      </c>
      <c r="L36" s="40">
        <f t="shared" si="10"/>
        <v>36488.68806845267</v>
      </c>
    </row>
    <row r="37" spans="1:12" x14ac:dyDescent="0.35">
      <c r="A37" s="13" t="s">
        <v>39</v>
      </c>
      <c r="B37" s="37" t="s">
        <v>25</v>
      </c>
      <c r="C37" s="37">
        <v>100</v>
      </c>
      <c r="D37" s="37">
        <v>100</v>
      </c>
      <c r="E37" s="37">
        <v>100</v>
      </c>
      <c r="F37" s="37">
        <v>100</v>
      </c>
      <c r="G37" s="38">
        <v>100</v>
      </c>
      <c r="H37" s="39">
        <f>AVERAGE(E37:G37)</f>
        <v>100</v>
      </c>
      <c r="I37" s="39">
        <f>AVERAGE(F37:H37)</f>
        <v>100</v>
      </c>
      <c r="J37" s="39">
        <f>AVERAGE(G37:I37)</f>
        <v>100</v>
      </c>
      <c r="K37" s="39">
        <f>AVERAGE(H37:J37)</f>
        <v>100</v>
      </c>
      <c r="L37" s="40">
        <f>AVERAGE(I37:K37)</f>
        <v>100</v>
      </c>
    </row>
    <row r="38" spans="1:12" x14ac:dyDescent="0.35">
      <c r="A38" s="13" t="s">
        <v>40</v>
      </c>
      <c r="B38" s="37" t="s">
        <v>25</v>
      </c>
      <c r="C38" s="39">
        <f t="shared" ref="C38:L38" si="11">C36+C37</f>
        <v>21410</v>
      </c>
      <c r="D38" s="39">
        <f t="shared" si="11"/>
        <v>10983</v>
      </c>
      <c r="E38" s="39">
        <f t="shared" si="11"/>
        <v>21203</v>
      </c>
      <c r="F38" s="39">
        <f t="shared" si="11"/>
        <v>22436</v>
      </c>
      <c r="G38" s="40">
        <f t="shared" si="11"/>
        <v>26175</v>
      </c>
      <c r="H38" s="39">
        <f t="shared" si="11"/>
        <v>25551.058043515004</v>
      </c>
      <c r="I38" s="39">
        <f t="shared" si="11"/>
        <v>28829.79049324496</v>
      </c>
      <c r="J38" s="39">
        <f t="shared" si="11"/>
        <v>31705.973682873097</v>
      </c>
      <c r="K38" s="39">
        <f t="shared" si="11"/>
        <v>34004.698503507148</v>
      </c>
      <c r="L38" s="40">
        <f t="shared" si="11"/>
        <v>36588.68806845267</v>
      </c>
    </row>
    <row r="39" spans="1:12" x14ac:dyDescent="0.35">
      <c r="A39" s="13" t="s">
        <v>41</v>
      </c>
      <c r="G39" s="38"/>
      <c r="H39" s="39"/>
      <c r="I39" s="39"/>
      <c r="J39" s="39"/>
      <c r="K39" s="39"/>
      <c r="L39" s="40"/>
    </row>
    <row r="40" spans="1:12" x14ac:dyDescent="0.35">
      <c r="A40" s="13" t="s">
        <v>42</v>
      </c>
      <c r="B40" s="37" t="s">
        <v>25</v>
      </c>
      <c r="C40" s="39">
        <f>C76</f>
        <v>8239</v>
      </c>
      <c r="D40" s="39">
        <f>D76</f>
        <v>8027</v>
      </c>
      <c r="E40" s="39">
        <f>E76</f>
        <v>7808</v>
      </c>
      <c r="F40" s="39">
        <f>F76</f>
        <v>7708</v>
      </c>
      <c r="G40" s="40">
        <f>G76</f>
        <v>7677</v>
      </c>
      <c r="H40" s="39">
        <f>G40</f>
        <v>7677</v>
      </c>
      <c r="I40" s="39">
        <f>H40</f>
        <v>7677</v>
      </c>
      <c r="J40" s="39">
        <f>I40</f>
        <v>7677</v>
      </c>
      <c r="K40" s="39">
        <f>J40</f>
        <v>7677</v>
      </c>
      <c r="L40" s="40">
        <f>K40</f>
        <v>7677</v>
      </c>
    </row>
    <row r="41" spans="1:12" x14ac:dyDescent="0.35">
      <c r="G41" s="38"/>
      <c r="H41" s="39"/>
      <c r="I41" s="39"/>
      <c r="J41" s="39"/>
      <c r="K41" s="39"/>
      <c r="L41" s="40"/>
    </row>
    <row r="42" spans="1:12" x14ac:dyDescent="0.35">
      <c r="A42" s="41" t="s">
        <v>43</v>
      </c>
      <c r="B42" s="42" t="s">
        <v>25</v>
      </c>
      <c r="C42" s="43">
        <f t="shared" ref="C42:L42" si="12">C38/C40</f>
        <v>2.5986163369340938</v>
      </c>
      <c r="D42" s="43">
        <f t="shared" si="12"/>
        <v>1.3682571321788963</v>
      </c>
      <c r="E42" s="43">
        <f t="shared" si="12"/>
        <v>2.715548155737705</v>
      </c>
      <c r="F42" s="43">
        <f t="shared" si="12"/>
        <v>2.9107420861442659</v>
      </c>
      <c r="G42" s="44">
        <f t="shared" si="12"/>
        <v>3.409534974599453</v>
      </c>
      <c r="H42" s="43">
        <f t="shared" si="12"/>
        <v>3.3282607846183412</v>
      </c>
      <c r="I42" s="43">
        <f t="shared" si="12"/>
        <v>3.7553459024677558</v>
      </c>
      <c r="J42" s="43">
        <f t="shared" si="12"/>
        <v>4.1299952693595277</v>
      </c>
      <c r="K42" s="43">
        <f t="shared" si="12"/>
        <v>4.4294253619261621</v>
      </c>
      <c r="L42" s="44">
        <f t="shared" si="12"/>
        <v>4.7660138163934702</v>
      </c>
    </row>
    <row r="43" spans="1:12" x14ac:dyDescent="0.35">
      <c r="C43" s="45"/>
      <c r="D43" s="45"/>
      <c r="E43" s="45"/>
      <c r="F43" s="45"/>
      <c r="G43" s="46"/>
    </row>
    <row r="44" spans="1:12" x14ac:dyDescent="0.35">
      <c r="A44" s="36" t="s">
        <v>44</v>
      </c>
      <c r="G44" s="38"/>
    </row>
    <row r="45" spans="1:12" x14ac:dyDescent="0.35">
      <c r="A45" s="13" t="s">
        <v>45</v>
      </c>
      <c r="G45" s="38"/>
    </row>
    <row r="46" spans="1:12" x14ac:dyDescent="0.35">
      <c r="A46" s="13" t="s">
        <v>46</v>
      </c>
      <c r="B46" s="37" t="s">
        <v>25</v>
      </c>
      <c r="C46" s="39">
        <v>8669</v>
      </c>
      <c r="D46" s="39">
        <v>5595</v>
      </c>
      <c r="E46" s="39">
        <v>6510</v>
      </c>
      <c r="F46" s="39">
        <v>7663</v>
      </c>
      <c r="G46" s="40">
        <v>11946</v>
      </c>
      <c r="H46" s="39">
        <f t="shared" ref="H46:L47" si="13">G46*(1+$H$14)</f>
        <v>12543.300000000001</v>
      </c>
      <c r="I46" s="39">
        <f t="shared" si="13"/>
        <v>13170.465000000002</v>
      </c>
      <c r="J46" s="39">
        <f t="shared" si="13"/>
        <v>13828.988250000002</v>
      </c>
      <c r="K46" s="39">
        <f t="shared" si="13"/>
        <v>14520.437662500002</v>
      </c>
      <c r="L46" s="40">
        <f t="shared" si="13"/>
        <v>15246.459545625003</v>
      </c>
    </row>
    <row r="47" spans="1:12" x14ac:dyDescent="0.35">
      <c r="A47" s="41" t="s">
        <v>47</v>
      </c>
      <c r="B47" s="42" t="s">
        <v>25</v>
      </c>
      <c r="C47" s="47">
        <v>76796</v>
      </c>
      <c r="D47" s="47">
        <v>90687</v>
      </c>
      <c r="E47" s="47">
        <v>106657</v>
      </c>
      <c r="F47" s="47">
        <v>125218</v>
      </c>
      <c r="G47" s="48">
        <v>121704</v>
      </c>
      <c r="H47" s="49">
        <f t="shared" si="13"/>
        <v>127789.20000000001</v>
      </c>
      <c r="I47" s="49">
        <f t="shared" si="13"/>
        <v>134178.66</v>
      </c>
      <c r="J47" s="49">
        <f t="shared" si="13"/>
        <v>140887.59300000002</v>
      </c>
      <c r="K47" s="49">
        <f t="shared" si="13"/>
        <v>147931.97265000004</v>
      </c>
      <c r="L47" s="58">
        <f t="shared" si="13"/>
        <v>155328.57128250005</v>
      </c>
    </row>
    <row r="48" spans="1:12" x14ac:dyDescent="0.35">
      <c r="A48" s="13" t="s">
        <v>48</v>
      </c>
      <c r="B48" s="37" t="s">
        <v>25</v>
      </c>
      <c r="C48" s="39">
        <f t="shared" ref="C48:L48" si="14">SUM(C46:C47)</f>
        <v>85465</v>
      </c>
      <c r="D48" s="39">
        <f t="shared" si="14"/>
        <v>96282</v>
      </c>
      <c r="E48" s="39">
        <f t="shared" si="14"/>
        <v>113167</v>
      </c>
      <c r="F48" s="39">
        <f t="shared" si="14"/>
        <v>132881</v>
      </c>
      <c r="G48" s="50">
        <f t="shared" si="14"/>
        <v>133650</v>
      </c>
      <c r="H48" s="39">
        <f t="shared" si="14"/>
        <v>140332.5</v>
      </c>
      <c r="I48" s="39">
        <f t="shared" si="14"/>
        <v>147349.125</v>
      </c>
      <c r="J48" s="39">
        <f t="shared" si="14"/>
        <v>154716.58125000002</v>
      </c>
      <c r="K48" s="39">
        <f t="shared" si="14"/>
        <v>162452.41031250005</v>
      </c>
      <c r="L48" s="40">
        <f t="shared" si="14"/>
        <v>170575.03082812505</v>
      </c>
    </row>
    <row r="49" spans="1:12" x14ac:dyDescent="0.35">
      <c r="A49" s="13" t="s">
        <v>49</v>
      </c>
      <c r="B49" s="37" t="s">
        <v>25</v>
      </c>
      <c r="C49" s="39">
        <v>19544</v>
      </c>
      <c r="D49" s="39">
        <v>17918</v>
      </c>
      <c r="E49" s="39">
        <v>18277</v>
      </c>
      <c r="F49" s="39">
        <v>22431</v>
      </c>
      <c r="G49" s="40">
        <v>26481</v>
      </c>
      <c r="H49" s="39">
        <f t="shared" ref="H49:L76" si="15">G49</f>
        <v>26481</v>
      </c>
      <c r="I49" s="39">
        <f t="shared" si="15"/>
        <v>26481</v>
      </c>
      <c r="J49" s="39">
        <f t="shared" si="15"/>
        <v>26481</v>
      </c>
      <c r="K49" s="39">
        <f t="shared" si="15"/>
        <v>26481</v>
      </c>
      <c r="L49" s="40">
        <f t="shared" si="15"/>
        <v>26481</v>
      </c>
    </row>
    <row r="50" spans="1:12" x14ac:dyDescent="0.35">
      <c r="A50" s="13" t="s">
        <v>50</v>
      </c>
      <c r="B50" s="37" t="s">
        <v>25</v>
      </c>
      <c r="C50" s="39">
        <v>2660</v>
      </c>
      <c r="D50" s="39">
        <v>2902</v>
      </c>
      <c r="E50" s="39">
        <v>2251</v>
      </c>
      <c r="F50" s="39">
        <v>2181</v>
      </c>
      <c r="G50" s="40">
        <v>2662</v>
      </c>
      <c r="H50" s="39">
        <f t="shared" si="15"/>
        <v>2662</v>
      </c>
      <c r="I50" s="39">
        <f t="shared" si="15"/>
        <v>2662</v>
      </c>
      <c r="J50" s="39">
        <f t="shared" si="15"/>
        <v>2662</v>
      </c>
      <c r="K50" s="39">
        <f t="shared" si="15"/>
        <v>2662</v>
      </c>
      <c r="L50" s="40">
        <f t="shared" si="15"/>
        <v>2662</v>
      </c>
    </row>
    <row r="51" spans="1:12" x14ac:dyDescent="0.35">
      <c r="A51" s="13" t="s">
        <v>51</v>
      </c>
      <c r="B51" s="37" t="s">
        <v>25</v>
      </c>
      <c r="C51" s="39">
        <v>6577</v>
      </c>
      <c r="D51" s="39">
        <v>5705</v>
      </c>
      <c r="E51" s="39">
        <v>5965</v>
      </c>
      <c r="F51" s="39">
        <v>5203</v>
      </c>
      <c r="G51" s="40">
        <v>6869</v>
      </c>
      <c r="H51" s="39">
        <f t="shared" si="15"/>
        <v>6869</v>
      </c>
      <c r="I51" s="39">
        <f t="shared" si="15"/>
        <v>6869</v>
      </c>
      <c r="J51" s="39">
        <f t="shared" si="15"/>
        <v>6869</v>
      </c>
      <c r="K51" s="39">
        <f t="shared" si="15"/>
        <v>6869</v>
      </c>
      <c r="L51" s="40">
        <f t="shared" si="15"/>
        <v>6869</v>
      </c>
    </row>
    <row r="52" spans="1:12" x14ac:dyDescent="0.35">
      <c r="A52" s="13" t="s">
        <v>52</v>
      </c>
      <c r="B52" s="37" t="s">
        <v>25</v>
      </c>
      <c r="C52" s="39">
        <f t="shared" ref="C52:L52" si="16">SUM(C48:C51)</f>
        <v>114246</v>
      </c>
      <c r="D52" s="39">
        <f t="shared" si="16"/>
        <v>122807</v>
      </c>
      <c r="E52" s="39">
        <f t="shared" si="16"/>
        <v>139660</v>
      </c>
      <c r="F52" s="39">
        <f t="shared" si="16"/>
        <v>162696</v>
      </c>
      <c r="G52" s="40">
        <f t="shared" si="16"/>
        <v>169662</v>
      </c>
      <c r="H52" s="39">
        <f t="shared" si="16"/>
        <v>176344.5</v>
      </c>
      <c r="I52" s="39">
        <f t="shared" si="16"/>
        <v>183361.125</v>
      </c>
      <c r="J52" s="39">
        <f t="shared" si="16"/>
        <v>190728.58125000002</v>
      </c>
      <c r="K52" s="39">
        <f t="shared" si="16"/>
        <v>198464.41031250005</v>
      </c>
      <c r="L52" s="40">
        <f t="shared" si="16"/>
        <v>206587.03082812505</v>
      </c>
    </row>
    <row r="53" spans="1:12" x14ac:dyDescent="0.35">
      <c r="A53" s="13" t="s">
        <v>53</v>
      </c>
      <c r="B53" s="37" t="s">
        <v>25</v>
      </c>
      <c r="C53" s="39">
        <v>27804</v>
      </c>
      <c r="D53" s="39">
        <v>32337</v>
      </c>
      <c r="E53" s="39">
        <v>38156</v>
      </c>
      <c r="F53" s="39">
        <v>47913</v>
      </c>
      <c r="G53" s="40">
        <v>58683</v>
      </c>
      <c r="H53" s="39">
        <f t="shared" si="15"/>
        <v>58683</v>
      </c>
      <c r="I53" s="39">
        <f t="shared" si="15"/>
        <v>58683</v>
      </c>
      <c r="J53" s="39">
        <f t="shared" si="15"/>
        <v>58683</v>
      </c>
      <c r="K53" s="39">
        <f t="shared" si="15"/>
        <v>58683</v>
      </c>
      <c r="L53" s="40">
        <f t="shared" si="15"/>
        <v>58683</v>
      </c>
    </row>
    <row r="54" spans="1:12" x14ac:dyDescent="0.35">
      <c r="A54" s="13" t="s">
        <v>54</v>
      </c>
      <c r="B54" s="37" t="s">
        <v>25</v>
      </c>
      <c r="C54" s="39">
        <v>-14793</v>
      </c>
      <c r="D54" s="39">
        <v>-17606</v>
      </c>
      <c r="E54" s="39">
        <v>-19800</v>
      </c>
      <c r="F54" s="39">
        <v>-24179</v>
      </c>
      <c r="G54" s="40">
        <v>-29223</v>
      </c>
      <c r="H54" s="39">
        <f t="shared" si="15"/>
        <v>-29223</v>
      </c>
      <c r="I54" s="39">
        <f t="shared" si="15"/>
        <v>-29223</v>
      </c>
      <c r="J54" s="39">
        <f t="shared" si="15"/>
        <v>-29223</v>
      </c>
      <c r="K54" s="39">
        <f t="shared" si="15"/>
        <v>-29223</v>
      </c>
      <c r="L54" s="40">
        <f t="shared" si="15"/>
        <v>-29223</v>
      </c>
    </row>
    <row r="55" spans="1:12" x14ac:dyDescent="0.35">
      <c r="A55" s="13" t="s">
        <v>55</v>
      </c>
      <c r="B55" s="37" t="s">
        <v>25</v>
      </c>
      <c r="C55" s="39">
        <f t="shared" ref="C55:L55" si="17">SUM(C53:C54)</f>
        <v>13011</v>
      </c>
      <c r="D55" s="39">
        <f t="shared" si="17"/>
        <v>14731</v>
      </c>
      <c r="E55" s="39">
        <f t="shared" si="17"/>
        <v>18356</v>
      </c>
      <c r="F55" s="39">
        <f t="shared" si="17"/>
        <v>23734</v>
      </c>
      <c r="G55" s="40">
        <f t="shared" si="17"/>
        <v>29460</v>
      </c>
      <c r="H55" s="39">
        <f t="shared" si="17"/>
        <v>29460</v>
      </c>
      <c r="I55" s="39">
        <f t="shared" si="17"/>
        <v>29460</v>
      </c>
      <c r="J55" s="39">
        <f t="shared" si="17"/>
        <v>29460</v>
      </c>
      <c r="K55" s="39">
        <f t="shared" si="17"/>
        <v>29460</v>
      </c>
      <c r="L55" s="40">
        <f t="shared" si="17"/>
        <v>29460</v>
      </c>
    </row>
    <row r="56" spans="1:12" x14ac:dyDescent="0.35">
      <c r="A56" s="13" t="s">
        <v>56</v>
      </c>
      <c r="B56" s="37" t="s">
        <v>25</v>
      </c>
      <c r="C56" s="39">
        <v>20127</v>
      </c>
      <c r="D56" s="39">
        <v>16939</v>
      </c>
      <c r="E56" s="39">
        <v>17872</v>
      </c>
      <c r="F56" s="39">
        <v>35122</v>
      </c>
      <c r="G56" s="40">
        <v>35683</v>
      </c>
      <c r="H56" s="39">
        <f t="shared" si="15"/>
        <v>35683</v>
      </c>
      <c r="I56" s="39">
        <f t="shared" si="15"/>
        <v>35683</v>
      </c>
      <c r="J56" s="39">
        <f t="shared" si="15"/>
        <v>35683</v>
      </c>
      <c r="K56" s="39">
        <f t="shared" si="15"/>
        <v>35683</v>
      </c>
      <c r="L56" s="40">
        <f t="shared" si="15"/>
        <v>35683</v>
      </c>
    </row>
    <row r="57" spans="1:12" x14ac:dyDescent="0.35">
      <c r="A57" s="13" t="s">
        <v>57</v>
      </c>
      <c r="B57" s="37" t="s">
        <v>25</v>
      </c>
      <c r="C57" s="39">
        <v>6981</v>
      </c>
      <c r="D57" s="39">
        <v>4835</v>
      </c>
      <c r="E57" s="39">
        <v>3733</v>
      </c>
      <c r="F57" s="39">
        <v>10106</v>
      </c>
      <c r="G57" s="40">
        <v>8053</v>
      </c>
      <c r="H57" s="39">
        <f t="shared" si="15"/>
        <v>8053</v>
      </c>
      <c r="I57" s="39">
        <f t="shared" si="15"/>
        <v>8053</v>
      </c>
      <c r="J57" s="39">
        <f t="shared" si="15"/>
        <v>8053</v>
      </c>
      <c r="K57" s="39">
        <f t="shared" si="15"/>
        <v>8053</v>
      </c>
      <c r="L57" s="40">
        <f t="shared" si="15"/>
        <v>8053</v>
      </c>
    </row>
    <row r="58" spans="1:12" x14ac:dyDescent="0.35">
      <c r="A58" s="13" t="s">
        <v>58</v>
      </c>
      <c r="B58" s="37" t="s">
        <v>25</v>
      </c>
      <c r="C58" s="39">
        <v>14590</v>
      </c>
      <c r="D58" s="39">
        <v>12028</v>
      </c>
      <c r="E58" s="39">
        <v>10413</v>
      </c>
      <c r="F58" s="39">
        <v>5956</v>
      </c>
      <c r="G58" s="40">
        <v>1862</v>
      </c>
      <c r="H58" s="39">
        <f t="shared" si="15"/>
        <v>1862</v>
      </c>
      <c r="I58" s="39">
        <f t="shared" si="15"/>
        <v>1862</v>
      </c>
      <c r="J58" s="39">
        <f t="shared" si="15"/>
        <v>1862</v>
      </c>
      <c r="K58" s="39">
        <f t="shared" si="15"/>
        <v>1862</v>
      </c>
      <c r="L58" s="40">
        <f t="shared" si="15"/>
        <v>1862</v>
      </c>
    </row>
    <row r="59" spans="1:12" x14ac:dyDescent="0.35">
      <c r="A59" s="13" t="s">
        <v>59</v>
      </c>
      <c r="B59" s="37" t="s">
        <v>25</v>
      </c>
      <c r="C59" s="39">
        <v>3429</v>
      </c>
      <c r="D59" s="39">
        <v>2900</v>
      </c>
      <c r="E59" s="39">
        <v>3215</v>
      </c>
      <c r="F59" s="39">
        <v>4443</v>
      </c>
      <c r="G59" s="40">
        <v>5642</v>
      </c>
      <c r="H59" s="39">
        <f t="shared" si="15"/>
        <v>5642</v>
      </c>
      <c r="I59" s="39">
        <f t="shared" si="15"/>
        <v>5642</v>
      </c>
      <c r="J59" s="39">
        <f t="shared" si="15"/>
        <v>5642</v>
      </c>
      <c r="K59" s="39">
        <f t="shared" si="15"/>
        <v>5642</v>
      </c>
      <c r="L59" s="40">
        <f t="shared" si="15"/>
        <v>5642</v>
      </c>
    </row>
    <row r="60" spans="1:12" x14ac:dyDescent="0.35">
      <c r="A60" s="13" t="s">
        <v>60</v>
      </c>
      <c r="B60" s="37" t="s">
        <v>25</v>
      </c>
      <c r="C60" s="39">
        <f t="shared" ref="C60:L60" si="18">C52+SUM(C55:C59)</f>
        <v>172384</v>
      </c>
      <c r="D60" s="39">
        <f t="shared" si="18"/>
        <v>174240</v>
      </c>
      <c r="E60" s="39">
        <f t="shared" si="18"/>
        <v>193249</v>
      </c>
      <c r="F60" s="39">
        <f t="shared" si="18"/>
        <v>242057</v>
      </c>
      <c r="G60" s="40">
        <f t="shared" si="18"/>
        <v>250362</v>
      </c>
      <c r="H60" s="39">
        <f t="shared" si="18"/>
        <v>257044.5</v>
      </c>
      <c r="I60" s="39">
        <f t="shared" si="18"/>
        <v>264061.125</v>
      </c>
      <c r="J60" s="39">
        <f t="shared" si="18"/>
        <v>271428.58125000005</v>
      </c>
      <c r="K60" s="39">
        <f t="shared" si="18"/>
        <v>279164.41031250008</v>
      </c>
      <c r="L60" s="40">
        <f t="shared" si="18"/>
        <v>287287.03082812508</v>
      </c>
    </row>
    <row r="61" spans="1:12" x14ac:dyDescent="0.35">
      <c r="A61" s="13" t="s">
        <v>61</v>
      </c>
      <c r="G61" s="38"/>
      <c r="H61" s="39">
        <f t="shared" si="15"/>
        <v>0</v>
      </c>
      <c r="I61" s="39">
        <f t="shared" si="15"/>
        <v>0</v>
      </c>
      <c r="J61" s="39">
        <f t="shared" si="15"/>
        <v>0</v>
      </c>
      <c r="K61" s="39">
        <f t="shared" si="15"/>
        <v>0</v>
      </c>
      <c r="L61" s="40">
        <f t="shared" si="15"/>
        <v>0</v>
      </c>
    </row>
    <row r="62" spans="1:12" x14ac:dyDescent="0.35">
      <c r="A62" s="13" t="s">
        <v>62</v>
      </c>
      <c r="B62" s="37" t="s">
        <v>25</v>
      </c>
      <c r="C62" s="39">
        <v>45625</v>
      </c>
      <c r="D62" s="39">
        <v>49647</v>
      </c>
      <c r="E62" s="39">
        <v>59357</v>
      </c>
      <c r="F62" s="39">
        <v>55745</v>
      </c>
      <c r="G62" s="40">
        <v>58488</v>
      </c>
      <c r="H62" s="39">
        <f t="shared" si="15"/>
        <v>58488</v>
      </c>
      <c r="I62" s="39">
        <f t="shared" si="15"/>
        <v>58488</v>
      </c>
      <c r="J62" s="39">
        <f t="shared" si="15"/>
        <v>58488</v>
      </c>
      <c r="K62" s="39">
        <f t="shared" si="15"/>
        <v>58488</v>
      </c>
      <c r="L62" s="40">
        <f t="shared" si="15"/>
        <v>58488</v>
      </c>
    </row>
    <row r="63" spans="1:12" x14ac:dyDescent="0.35">
      <c r="A63" s="13" t="s">
        <v>63</v>
      </c>
      <c r="B63" s="37" t="s">
        <v>25</v>
      </c>
      <c r="C63" s="39">
        <v>20645</v>
      </c>
      <c r="D63" s="39">
        <v>27808</v>
      </c>
      <c r="E63" s="39">
        <v>40557</v>
      </c>
      <c r="F63" s="39">
        <v>76073</v>
      </c>
      <c r="G63" s="40">
        <v>72242</v>
      </c>
      <c r="H63" s="39">
        <f t="shared" si="15"/>
        <v>72242</v>
      </c>
      <c r="I63" s="39">
        <f t="shared" si="15"/>
        <v>72242</v>
      </c>
      <c r="J63" s="39">
        <f t="shared" si="15"/>
        <v>72242</v>
      </c>
      <c r="K63" s="39">
        <f t="shared" si="15"/>
        <v>72242</v>
      </c>
      <c r="L63" s="40">
        <f t="shared" si="15"/>
        <v>72242</v>
      </c>
    </row>
    <row r="64" spans="1:12" x14ac:dyDescent="0.35">
      <c r="A64" s="13" t="s">
        <v>64</v>
      </c>
      <c r="B64" s="37" t="s">
        <v>25</v>
      </c>
      <c r="C64" s="37" t="s">
        <v>65</v>
      </c>
      <c r="D64" s="37" t="s">
        <v>65</v>
      </c>
      <c r="E64" s="37">
        <v>761</v>
      </c>
      <c r="F64" s="39">
        <v>2425</v>
      </c>
      <c r="G64" s="40">
        <v>4125</v>
      </c>
      <c r="H64" s="39">
        <f t="shared" si="15"/>
        <v>4125</v>
      </c>
      <c r="I64" s="39">
        <f t="shared" si="15"/>
        <v>4125</v>
      </c>
      <c r="J64" s="39">
        <f t="shared" si="15"/>
        <v>4125</v>
      </c>
      <c r="K64" s="39">
        <f t="shared" si="15"/>
        <v>4125</v>
      </c>
      <c r="L64" s="40">
        <f t="shared" si="15"/>
        <v>4125</v>
      </c>
    </row>
    <row r="65" spans="1:12" x14ac:dyDescent="0.35">
      <c r="A65" s="13" t="s">
        <v>66</v>
      </c>
      <c r="B65" s="37" t="s">
        <v>25</v>
      </c>
      <c r="C65" s="39">
        <f>SUM(C63:C64)</f>
        <v>20645</v>
      </c>
      <c r="D65" s="39">
        <f>SUM(D63:D64)</f>
        <v>27808</v>
      </c>
      <c r="E65" s="39">
        <f>SUM(E63:E64)</f>
        <v>41318</v>
      </c>
      <c r="F65" s="39">
        <f>SUM(F63:F64)</f>
        <v>78498</v>
      </c>
      <c r="G65" s="40">
        <f>SUM(G63:G64)</f>
        <v>76367</v>
      </c>
      <c r="H65" s="39">
        <f t="shared" si="15"/>
        <v>76367</v>
      </c>
      <c r="I65" s="39">
        <f t="shared" si="15"/>
        <v>76367</v>
      </c>
      <c r="J65" s="39">
        <f t="shared" si="15"/>
        <v>76367</v>
      </c>
      <c r="K65" s="39">
        <f t="shared" si="15"/>
        <v>76367</v>
      </c>
      <c r="L65" s="40">
        <f t="shared" si="15"/>
        <v>76367</v>
      </c>
    </row>
    <row r="66" spans="1:12" x14ac:dyDescent="0.35">
      <c r="A66" s="13" t="s">
        <v>67</v>
      </c>
      <c r="B66" s="37" t="s">
        <v>25</v>
      </c>
      <c r="C66" s="39">
        <v>2728</v>
      </c>
      <c r="D66" s="39">
        <v>1295</v>
      </c>
      <c r="E66" s="39">
        <v>1476</v>
      </c>
      <c r="F66" s="39">
        <v>5734</v>
      </c>
      <c r="G66" s="38">
        <v>541</v>
      </c>
      <c r="H66" s="39">
        <f t="shared" si="15"/>
        <v>541</v>
      </c>
      <c r="I66" s="39">
        <f t="shared" si="15"/>
        <v>541</v>
      </c>
      <c r="J66" s="39">
        <f t="shared" si="15"/>
        <v>541</v>
      </c>
      <c r="K66" s="39">
        <f t="shared" si="15"/>
        <v>541</v>
      </c>
      <c r="L66" s="40">
        <f t="shared" si="15"/>
        <v>541</v>
      </c>
    </row>
    <row r="67" spans="1:12" x14ac:dyDescent="0.35">
      <c r="A67" s="13" t="s">
        <v>68</v>
      </c>
      <c r="B67" s="37" t="s">
        <v>25</v>
      </c>
      <c r="C67" s="39">
        <v>13602</v>
      </c>
      <c r="D67" s="39">
        <v>15639</v>
      </c>
      <c r="E67" s="39">
        <v>19320</v>
      </c>
      <c r="F67" s="39">
        <v>22624</v>
      </c>
      <c r="G67" s="40">
        <v>40734</v>
      </c>
      <c r="H67" s="39">
        <f t="shared" si="15"/>
        <v>40734</v>
      </c>
      <c r="I67" s="39">
        <f t="shared" si="15"/>
        <v>40734</v>
      </c>
      <c r="J67" s="39">
        <f t="shared" si="15"/>
        <v>40734</v>
      </c>
      <c r="K67" s="39">
        <f t="shared" si="15"/>
        <v>40734</v>
      </c>
      <c r="L67" s="40">
        <f t="shared" si="15"/>
        <v>40734</v>
      </c>
    </row>
    <row r="68" spans="1:12" x14ac:dyDescent="0.35">
      <c r="A68" s="13" t="s">
        <v>69</v>
      </c>
      <c r="B68" s="37" t="s">
        <v>25</v>
      </c>
      <c r="C68" s="39">
        <f>C62+SUM(C65:C67)</f>
        <v>82600</v>
      </c>
      <c r="D68" s="39">
        <f>D62+SUM(D65:D67)</f>
        <v>94389</v>
      </c>
      <c r="E68" s="39">
        <f>E62+SUM(E65:E67)</f>
        <v>121471</v>
      </c>
      <c r="F68" s="39">
        <f>F62+SUM(F65:F67)</f>
        <v>162601</v>
      </c>
      <c r="G68" s="40">
        <f>G62+SUM(G65:G67)</f>
        <v>176130</v>
      </c>
      <c r="H68" s="39">
        <f t="shared" si="15"/>
        <v>176130</v>
      </c>
      <c r="I68" s="39">
        <f t="shared" si="15"/>
        <v>176130</v>
      </c>
      <c r="J68" s="39">
        <f t="shared" si="15"/>
        <v>176130</v>
      </c>
      <c r="K68" s="39">
        <f t="shared" si="15"/>
        <v>176130</v>
      </c>
      <c r="L68" s="40">
        <f t="shared" si="15"/>
        <v>176130</v>
      </c>
    </row>
    <row r="69" spans="1:12" x14ac:dyDescent="0.35">
      <c r="A69" s="13" t="s">
        <v>70</v>
      </c>
      <c r="G69" s="38"/>
      <c r="H69" s="39">
        <f t="shared" si="15"/>
        <v>0</v>
      </c>
      <c r="I69" s="39">
        <f t="shared" si="15"/>
        <v>0</v>
      </c>
      <c r="J69" s="39">
        <f t="shared" si="15"/>
        <v>0</v>
      </c>
      <c r="K69" s="39">
        <f t="shared" si="15"/>
        <v>0</v>
      </c>
      <c r="L69" s="40">
        <f t="shared" si="15"/>
        <v>0</v>
      </c>
    </row>
    <row r="70" spans="1:12" x14ac:dyDescent="0.35">
      <c r="A70" s="13" t="s">
        <v>71</v>
      </c>
      <c r="B70" s="37" t="s">
        <v>25</v>
      </c>
      <c r="C70" s="39">
        <v>51494</v>
      </c>
      <c r="D70" s="39">
        <v>50169</v>
      </c>
      <c r="E70" s="39">
        <v>48800</v>
      </c>
      <c r="F70" s="39">
        <v>48175</v>
      </c>
      <c r="G70" s="40">
        <v>47981</v>
      </c>
      <c r="H70" s="39">
        <f t="shared" si="15"/>
        <v>47981</v>
      </c>
      <c r="I70" s="39">
        <f t="shared" si="15"/>
        <v>47981</v>
      </c>
      <c r="J70" s="39">
        <f t="shared" si="15"/>
        <v>47981</v>
      </c>
      <c r="K70" s="39">
        <f t="shared" si="15"/>
        <v>47981</v>
      </c>
      <c r="L70" s="40">
        <f t="shared" si="15"/>
        <v>47981</v>
      </c>
    </row>
    <row r="71" spans="1:12" x14ac:dyDescent="0.35">
      <c r="A71" s="13" t="s">
        <v>72</v>
      </c>
      <c r="B71" s="37" t="s">
        <v>25</v>
      </c>
      <c r="C71" s="39">
        <v>16872</v>
      </c>
      <c r="D71" s="39">
        <v>18296</v>
      </c>
      <c r="E71" s="39">
        <v>19378</v>
      </c>
      <c r="F71" s="39">
        <v>21140</v>
      </c>
      <c r="G71" s="40">
        <v>23242</v>
      </c>
      <c r="H71" s="39">
        <f t="shared" si="15"/>
        <v>23242</v>
      </c>
      <c r="I71" s="39">
        <f t="shared" si="15"/>
        <v>23242</v>
      </c>
      <c r="J71" s="39">
        <f t="shared" si="15"/>
        <v>23242</v>
      </c>
      <c r="K71" s="39">
        <f t="shared" si="15"/>
        <v>23242</v>
      </c>
      <c r="L71" s="40">
        <f t="shared" si="15"/>
        <v>23242</v>
      </c>
    </row>
    <row r="72" spans="1:12" x14ac:dyDescent="0.35">
      <c r="A72" s="13" t="s">
        <v>73</v>
      </c>
      <c r="B72" s="37" t="s">
        <v>25</v>
      </c>
      <c r="C72" s="39">
        <f>1000+C38+C94</f>
        <v>13531</v>
      </c>
      <c r="D72" s="39">
        <f>C72+D38+D94</f>
        <v>14632</v>
      </c>
      <c r="E72" s="39">
        <f t="shared" ref="E72:L72" si="19">D72+E38+E94</f>
        <v>24829</v>
      </c>
      <c r="F72" s="39">
        <f t="shared" si="19"/>
        <v>35420</v>
      </c>
      <c r="G72" s="40">
        <f t="shared" si="19"/>
        <v>48896</v>
      </c>
      <c r="H72" s="39">
        <f>G72+H38+H94</f>
        <v>61748.058043515004</v>
      </c>
      <c r="I72" s="39">
        <f t="shared" si="19"/>
        <v>77878.848536759964</v>
      </c>
      <c r="J72" s="39">
        <f t="shared" si="19"/>
        <v>96885.822219633061</v>
      </c>
      <c r="K72" s="39">
        <f t="shared" si="19"/>
        <v>118191.52072314022</v>
      </c>
      <c r="L72" s="40">
        <f t="shared" si="19"/>
        <v>142081.20879159289</v>
      </c>
    </row>
    <row r="73" spans="1:12" x14ac:dyDescent="0.35">
      <c r="A73" s="13" t="s">
        <v>74</v>
      </c>
      <c r="B73" s="37" t="s">
        <v>25</v>
      </c>
      <c r="C73" s="39">
        <v>3531</v>
      </c>
      <c r="D73" s="39">
        <v>3169</v>
      </c>
      <c r="E73" s="39">
        <v>2941</v>
      </c>
      <c r="F73" s="39">
        <v>1825</v>
      </c>
      <c r="G73" s="38">
        <v>-892</v>
      </c>
      <c r="H73" s="39">
        <f t="shared" si="15"/>
        <v>-892</v>
      </c>
      <c r="I73" s="39">
        <f t="shared" si="15"/>
        <v>-892</v>
      </c>
      <c r="J73" s="39">
        <f t="shared" si="15"/>
        <v>-892</v>
      </c>
      <c r="K73" s="39">
        <f t="shared" si="15"/>
        <v>-892</v>
      </c>
      <c r="L73" s="40">
        <f t="shared" si="15"/>
        <v>-892</v>
      </c>
    </row>
    <row r="74" spans="1:12" x14ac:dyDescent="0.35">
      <c r="A74" s="13" t="s">
        <v>75</v>
      </c>
      <c r="B74" s="37" t="s">
        <v>25</v>
      </c>
      <c r="C74" s="39">
        <f t="shared" ref="C74:L74" si="20">SUM(C70:C73)</f>
        <v>85428</v>
      </c>
      <c r="D74" s="39">
        <f t="shared" si="20"/>
        <v>86266</v>
      </c>
      <c r="E74" s="39">
        <f t="shared" si="20"/>
        <v>95948</v>
      </c>
      <c r="F74" s="39">
        <f t="shared" si="20"/>
        <v>106560</v>
      </c>
      <c r="G74" s="40">
        <f t="shared" si="20"/>
        <v>119227</v>
      </c>
      <c r="H74" s="39">
        <f t="shared" si="20"/>
        <v>132079.05804351502</v>
      </c>
      <c r="I74" s="39">
        <f t="shared" si="20"/>
        <v>148209.84853675996</v>
      </c>
      <c r="J74" s="39">
        <f t="shared" si="20"/>
        <v>167216.82221963306</v>
      </c>
      <c r="K74" s="39">
        <f t="shared" si="20"/>
        <v>188522.52072314022</v>
      </c>
      <c r="L74" s="40">
        <f t="shared" si="20"/>
        <v>212412.20879159289</v>
      </c>
    </row>
    <row r="75" spans="1:12" x14ac:dyDescent="0.35">
      <c r="A75" s="13" t="s">
        <v>76</v>
      </c>
      <c r="B75" s="37" t="s">
        <v>25</v>
      </c>
      <c r="C75" s="39">
        <f t="shared" ref="C75:L75" si="21">C74+C68</f>
        <v>168028</v>
      </c>
      <c r="D75" s="39">
        <f t="shared" si="21"/>
        <v>180655</v>
      </c>
      <c r="E75" s="39">
        <f t="shared" si="21"/>
        <v>217419</v>
      </c>
      <c r="F75" s="39">
        <f t="shared" si="21"/>
        <v>269161</v>
      </c>
      <c r="G75" s="40">
        <f t="shared" si="21"/>
        <v>295357</v>
      </c>
      <c r="H75" s="39">
        <f t="shared" si="21"/>
        <v>308209.05804351502</v>
      </c>
      <c r="I75" s="39">
        <f t="shared" si="21"/>
        <v>324339.84853675996</v>
      </c>
      <c r="J75" s="39">
        <f t="shared" si="21"/>
        <v>343346.82221963303</v>
      </c>
      <c r="K75" s="39">
        <f t="shared" si="21"/>
        <v>364652.52072314022</v>
      </c>
      <c r="L75" s="40">
        <f t="shared" si="21"/>
        <v>388542.20879159286</v>
      </c>
    </row>
    <row r="76" spans="1:12" x14ac:dyDescent="0.35">
      <c r="A76" s="41" t="s">
        <v>77</v>
      </c>
      <c r="B76" s="42" t="s">
        <v>25</v>
      </c>
      <c r="C76" s="47">
        <v>8239</v>
      </c>
      <c r="D76" s="47">
        <v>8027</v>
      </c>
      <c r="E76" s="47">
        <v>7808</v>
      </c>
      <c r="F76" s="47">
        <v>7708</v>
      </c>
      <c r="G76" s="48">
        <v>7677</v>
      </c>
      <c r="H76" s="49">
        <f t="shared" si="15"/>
        <v>7677</v>
      </c>
      <c r="I76" s="47">
        <f t="shared" si="15"/>
        <v>7677</v>
      </c>
      <c r="J76" s="47">
        <f t="shared" si="15"/>
        <v>7677</v>
      </c>
      <c r="K76" s="47">
        <f t="shared" si="15"/>
        <v>7677</v>
      </c>
      <c r="L76" s="48">
        <f t="shared" si="15"/>
        <v>7677</v>
      </c>
    </row>
    <row r="77" spans="1:12" x14ac:dyDescent="0.35">
      <c r="G77" s="38"/>
    </row>
    <row r="78" spans="1:12" x14ac:dyDescent="0.35">
      <c r="A78" s="36" t="s">
        <v>78</v>
      </c>
      <c r="G78" s="38"/>
    </row>
    <row r="79" spans="1:12" x14ac:dyDescent="0.35">
      <c r="A79" s="13" t="s">
        <v>79</v>
      </c>
      <c r="G79" s="38"/>
    </row>
    <row r="80" spans="1:12" x14ac:dyDescent="0.35">
      <c r="A80" s="13" t="s">
        <v>40</v>
      </c>
      <c r="B80" s="37" t="s">
        <v>25</v>
      </c>
      <c r="C80" s="39">
        <v>22074</v>
      </c>
      <c r="D80" s="39">
        <v>12193</v>
      </c>
      <c r="E80" s="39">
        <v>20539</v>
      </c>
      <c r="F80" s="39">
        <v>25489</v>
      </c>
      <c r="G80" s="40">
        <v>16571</v>
      </c>
      <c r="H80" s="39">
        <f>G80</f>
        <v>16571</v>
      </c>
      <c r="I80" s="39">
        <f>H80</f>
        <v>16571</v>
      </c>
      <c r="J80" s="39">
        <f>I80</f>
        <v>16571</v>
      </c>
      <c r="K80" s="39">
        <f>J80</f>
        <v>16571</v>
      </c>
      <c r="L80" s="40">
        <f>K80</f>
        <v>16571</v>
      </c>
    </row>
    <row r="81" spans="1:12" x14ac:dyDescent="0.35">
      <c r="A81" s="13" t="s">
        <v>80</v>
      </c>
      <c r="B81" s="37" t="s">
        <v>25</v>
      </c>
      <c r="C81" s="39">
        <v>5212</v>
      </c>
      <c r="D81" s="39">
        <v>5957</v>
      </c>
      <c r="E81" s="39">
        <v>6622</v>
      </c>
      <c r="F81" s="39">
        <v>8778</v>
      </c>
      <c r="G81" s="40">
        <v>10261</v>
      </c>
      <c r="H81" s="39">
        <f t="shared" ref="H81:L102" si="22">G81</f>
        <v>10261</v>
      </c>
      <c r="I81" s="39">
        <f t="shared" si="22"/>
        <v>10261</v>
      </c>
      <c r="J81" s="39">
        <f t="shared" si="22"/>
        <v>10261</v>
      </c>
      <c r="K81" s="39">
        <f t="shared" si="22"/>
        <v>10261</v>
      </c>
      <c r="L81" s="40">
        <f t="shared" si="22"/>
        <v>10261</v>
      </c>
    </row>
    <row r="82" spans="1:12" x14ac:dyDescent="0.35">
      <c r="A82" s="13" t="s">
        <v>81</v>
      </c>
      <c r="B82" s="37" t="s">
        <v>25</v>
      </c>
      <c r="C82" s="39">
        <v>-1120</v>
      </c>
      <c r="D82" s="39">
        <v>1456</v>
      </c>
      <c r="E82" s="37">
        <v>562</v>
      </c>
      <c r="F82" s="39">
        <v>-1216</v>
      </c>
      <c r="G82" s="40">
        <v>-3862</v>
      </c>
      <c r="H82" s="39">
        <f t="shared" si="22"/>
        <v>-3862</v>
      </c>
      <c r="I82" s="39">
        <f t="shared" si="22"/>
        <v>-3862</v>
      </c>
      <c r="J82" s="39">
        <f t="shared" si="22"/>
        <v>-3862</v>
      </c>
      <c r="K82" s="39">
        <f t="shared" si="22"/>
        <v>-3862</v>
      </c>
      <c r="L82" s="40">
        <f t="shared" si="22"/>
        <v>-3862</v>
      </c>
    </row>
    <row r="83" spans="1:12" x14ac:dyDescent="0.35">
      <c r="A83" s="13" t="s">
        <v>82</v>
      </c>
      <c r="B83" s="37" t="s">
        <v>25</v>
      </c>
      <c r="C83" s="37">
        <v>-161</v>
      </c>
      <c r="D83" s="37">
        <v>-272</v>
      </c>
      <c r="E83" s="37">
        <v>600</v>
      </c>
      <c r="F83" s="37">
        <v>50</v>
      </c>
      <c r="G83" s="38">
        <v>-465</v>
      </c>
      <c r="H83" s="39">
        <f t="shared" si="22"/>
        <v>-465</v>
      </c>
      <c r="I83" s="39">
        <f t="shared" si="22"/>
        <v>-465</v>
      </c>
      <c r="J83" s="39">
        <f t="shared" si="22"/>
        <v>-465</v>
      </c>
      <c r="K83" s="39">
        <f t="shared" si="22"/>
        <v>-465</v>
      </c>
      <c r="L83" s="40">
        <f t="shared" si="22"/>
        <v>-465</v>
      </c>
    </row>
    <row r="84" spans="1:12" x14ac:dyDescent="0.35">
      <c r="A84" s="13" t="s">
        <v>83</v>
      </c>
      <c r="B84" s="37" t="s">
        <v>25</v>
      </c>
      <c r="C84" s="37">
        <v>473</v>
      </c>
      <c r="D84" s="39">
        <v>-1054</v>
      </c>
      <c r="E84" s="37">
        <v>88</v>
      </c>
      <c r="F84" s="37">
        <v>81</v>
      </c>
      <c r="G84" s="40">
        <v>1148</v>
      </c>
      <c r="H84" s="39">
        <f t="shared" si="22"/>
        <v>1148</v>
      </c>
      <c r="I84" s="39">
        <f t="shared" si="22"/>
        <v>1148</v>
      </c>
      <c r="J84" s="39">
        <f t="shared" si="22"/>
        <v>1148</v>
      </c>
      <c r="K84" s="39">
        <f t="shared" si="22"/>
        <v>1148</v>
      </c>
      <c r="L84" s="40">
        <f t="shared" si="22"/>
        <v>1148</v>
      </c>
    </row>
    <row r="85" spans="1:12" x14ac:dyDescent="0.35">
      <c r="A85" s="13" t="s">
        <v>84</v>
      </c>
      <c r="B85" s="37" t="s">
        <v>25</v>
      </c>
      <c r="C85" s="37">
        <v>-624</v>
      </c>
      <c r="D85" s="39">
        <v>-1513</v>
      </c>
      <c r="E85" s="37">
        <v>-610</v>
      </c>
      <c r="F85" s="39">
        <v>-4876</v>
      </c>
      <c r="G85" s="40">
        <v>-2467</v>
      </c>
      <c r="H85" s="39">
        <f t="shared" si="22"/>
        <v>-2467</v>
      </c>
      <c r="I85" s="39">
        <f t="shared" si="22"/>
        <v>-2467</v>
      </c>
      <c r="J85" s="39">
        <f t="shared" si="22"/>
        <v>-2467</v>
      </c>
      <c r="K85" s="39">
        <f t="shared" si="22"/>
        <v>-2467</v>
      </c>
      <c r="L85" s="40">
        <f t="shared" si="22"/>
        <v>-2467</v>
      </c>
    </row>
    <row r="86" spans="1:12" x14ac:dyDescent="0.35">
      <c r="A86" s="13" t="s">
        <v>85</v>
      </c>
      <c r="B86" s="37" t="s">
        <v>25</v>
      </c>
      <c r="C86" s="39">
        <f>SUM(C80:C85)</f>
        <v>25854</v>
      </c>
      <c r="D86" s="39">
        <f>SUM(D80:D85)</f>
        <v>16767</v>
      </c>
      <c r="E86" s="39">
        <f>SUM(E80:E85)</f>
        <v>27801</v>
      </c>
      <c r="F86" s="39">
        <f>SUM(F80:F85)</f>
        <v>28306</v>
      </c>
      <c r="G86" s="40">
        <f>SUM(G80:G85)</f>
        <v>21186</v>
      </c>
      <c r="H86" s="39">
        <f t="shared" si="22"/>
        <v>21186</v>
      </c>
      <c r="I86" s="39">
        <f t="shared" si="22"/>
        <v>21186</v>
      </c>
      <c r="J86" s="39">
        <f t="shared" si="22"/>
        <v>21186</v>
      </c>
      <c r="K86" s="39">
        <f t="shared" si="22"/>
        <v>21186</v>
      </c>
      <c r="L86" s="40">
        <f t="shared" si="22"/>
        <v>21186</v>
      </c>
    </row>
    <row r="87" spans="1:12" x14ac:dyDescent="0.35">
      <c r="A87" s="13" t="s">
        <v>86</v>
      </c>
      <c r="G87" s="38"/>
      <c r="H87" s="39">
        <f t="shared" si="22"/>
        <v>0</v>
      </c>
      <c r="I87" s="39">
        <f t="shared" si="22"/>
        <v>0</v>
      </c>
      <c r="J87" s="39">
        <f t="shared" si="22"/>
        <v>0</v>
      </c>
      <c r="K87" s="39">
        <f t="shared" si="22"/>
        <v>0</v>
      </c>
      <c r="L87" s="40">
        <f t="shared" si="22"/>
        <v>0</v>
      </c>
    </row>
    <row r="88" spans="1:12" x14ac:dyDescent="0.35">
      <c r="A88" s="13" t="s">
        <v>87</v>
      </c>
      <c r="B88" s="37" t="s">
        <v>25</v>
      </c>
      <c r="C88" s="39">
        <v>-5485</v>
      </c>
      <c r="D88" s="39">
        <v>-5944</v>
      </c>
      <c r="E88" s="39">
        <v>-8343</v>
      </c>
      <c r="F88" s="39">
        <v>-8129</v>
      </c>
      <c r="G88" s="40">
        <v>-11632</v>
      </c>
      <c r="H88" s="39">
        <f t="shared" si="22"/>
        <v>-11632</v>
      </c>
      <c r="I88" s="39">
        <f t="shared" si="22"/>
        <v>-11632</v>
      </c>
      <c r="J88" s="39">
        <f t="shared" si="22"/>
        <v>-11632</v>
      </c>
      <c r="K88" s="39">
        <f t="shared" si="22"/>
        <v>-11632</v>
      </c>
      <c r="L88" s="40">
        <f t="shared" si="22"/>
        <v>-11632</v>
      </c>
    </row>
    <row r="89" spans="1:12" x14ac:dyDescent="0.35">
      <c r="A89" s="13" t="s">
        <v>88</v>
      </c>
      <c r="B89" s="37" t="s">
        <v>25</v>
      </c>
      <c r="C89" s="39">
        <v>-5937</v>
      </c>
      <c r="D89" s="39">
        <v>-3723</v>
      </c>
      <c r="E89" s="39">
        <v>-1393</v>
      </c>
      <c r="F89" s="39">
        <v>-25944</v>
      </c>
      <c r="G89" s="38">
        <v>-888</v>
      </c>
      <c r="H89" s="39">
        <f t="shared" si="22"/>
        <v>-888</v>
      </c>
      <c r="I89" s="39">
        <f t="shared" si="22"/>
        <v>-888</v>
      </c>
      <c r="J89" s="39">
        <f t="shared" si="22"/>
        <v>-888</v>
      </c>
      <c r="K89" s="39">
        <f t="shared" si="22"/>
        <v>-888</v>
      </c>
      <c r="L89" s="40">
        <f t="shared" si="22"/>
        <v>-888</v>
      </c>
    </row>
    <row r="90" spans="1:12" x14ac:dyDescent="0.35">
      <c r="A90" s="13" t="s">
        <v>89</v>
      </c>
      <c r="B90" s="37" t="s">
        <v>25</v>
      </c>
      <c r="C90" s="39">
        <v>65366</v>
      </c>
      <c r="D90" s="39">
        <v>85861</v>
      </c>
      <c r="E90" s="39">
        <v>115341</v>
      </c>
      <c r="F90" s="39">
        <v>104394</v>
      </c>
      <c r="G90" s="40">
        <v>143937</v>
      </c>
      <c r="H90" s="39">
        <f t="shared" si="22"/>
        <v>143937</v>
      </c>
      <c r="I90" s="39">
        <f t="shared" si="22"/>
        <v>143937</v>
      </c>
      <c r="J90" s="39">
        <f t="shared" si="22"/>
        <v>143937</v>
      </c>
      <c r="K90" s="39">
        <f t="shared" si="22"/>
        <v>143937</v>
      </c>
      <c r="L90" s="40">
        <f t="shared" si="22"/>
        <v>143937</v>
      </c>
    </row>
    <row r="91" spans="1:12" x14ac:dyDescent="0.35">
      <c r="A91" s="13" t="s">
        <v>90</v>
      </c>
      <c r="B91" s="37" t="s">
        <v>25</v>
      </c>
      <c r="C91" s="39">
        <v>-72690</v>
      </c>
      <c r="D91" s="39">
        <v>-88729</v>
      </c>
      <c r="E91" s="39">
        <v>-99758</v>
      </c>
      <c r="F91" s="39">
        <v>-96905</v>
      </c>
      <c r="G91" s="40">
        <v>-97380</v>
      </c>
      <c r="H91" s="39">
        <f t="shared" si="22"/>
        <v>-97380</v>
      </c>
      <c r="I91" s="39">
        <f t="shared" si="22"/>
        <v>-97380</v>
      </c>
      <c r="J91" s="39">
        <f t="shared" si="22"/>
        <v>-97380</v>
      </c>
      <c r="K91" s="39">
        <f t="shared" si="22"/>
        <v>-97380</v>
      </c>
      <c r="L91" s="40">
        <f t="shared" si="22"/>
        <v>-97380</v>
      </c>
    </row>
    <row r="92" spans="1:12" x14ac:dyDescent="0.35">
      <c r="A92" s="13" t="s">
        <v>91</v>
      </c>
      <c r="B92" s="37" t="s">
        <v>25</v>
      </c>
      <c r="C92" s="39">
        <f>SUM(C88:C91)</f>
        <v>-18746</v>
      </c>
      <c r="D92" s="39">
        <f>SUM(D88:D91)</f>
        <v>-12535</v>
      </c>
      <c r="E92" s="39">
        <f>SUM(E88:E91)</f>
        <v>5847</v>
      </c>
      <c r="F92" s="39">
        <f>SUM(F88:F91)</f>
        <v>-26584</v>
      </c>
      <c r="G92" s="40">
        <f>SUM(G88:G91)</f>
        <v>34037</v>
      </c>
      <c r="H92" s="39">
        <f t="shared" si="22"/>
        <v>34037</v>
      </c>
      <c r="I92" s="39">
        <f t="shared" si="22"/>
        <v>34037</v>
      </c>
      <c r="J92" s="39">
        <f t="shared" si="22"/>
        <v>34037</v>
      </c>
      <c r="K92" s="39">
        <f t="shared" si="22"/>
        <v>34037</v>
      </c>
      <c r="L92" s="40">
        <f t="shared" si="22"/>
        <v>34037</v>
      </c>
    </row>
    <row r="93" spans="1:12" x14ac:dyDescent="0.35">
      <c r="A93" s="13" t="s">
        <v>92</v>
      </c>
      <c r="G93" s="38"/>
      <c r="H93" s="39">
        <f t="shared" si="22"/>
        <v>0</v>
      </c>
      <c r="I93" s="39">
        <f t="shared" si="22"/>
        <v>0</v>
      </c>
      <c r="J93" s="39">
        <f t="shared" si="22"/>
        <v>0</v>
      </c>
      <c r="K93" s="39">
        <f t="shared" si="22"/>
        <v>0</v>
      </c>
      <c r="L93" s="40">
        <f t="shared" si="22"/>
        <v>0</v>
      </c>
    </row>
    <row r="94" spans="1:12" x14ac:dyDescent="0.35">
      <c r="A94" s="13" t="s">
        <v>93</v>
      </c>
      <c r="B94" s="37" t="s">
        <v>25</v>
      </c>
      <c r="C94" s="39">
        <v>-8879</v>
      </c>
      <c r="D94" s="39">
        <v>-9882</v>
      </c>
      <c r="E94" s="39">
        <v>-11006</v>
      </c>
      <c r="F94" s="39">
        <v>-11845</v>
      </c>
      <c r="G94" s="40">
        <v>-12699</v>
      </c>
      <c r="H94" s="39">
        <f t="shared" si="22"/>
        <v>-12699</v>
      </c>
      <c r="I94" s="39">
        <f t="shared" si="22"/>
        <v>-12699</v>
      </c>
      <c r="J94" s="39">
        <f t="shared" si="22"/>
        <v>-12699</v>
      </c>
      <c r="K94" s="39">
        <f t="shared" si="22"/>
        <v>-12699</v>
      </c>
      <c r="L94" s="40">
        <f t="shared" si="22"/>
        <v>-12699</v>
      </c>
    </row>
    <row r="95" spans="1:12" x14ac:dyDescent="0.35">
      <c r="A95" s="13" t="s">
        <v>94</v>
      </c>
      <c r="B95" s="37" t="s">
        <v>25</v>
      </c>
      <c r="C95" s="39">
        <v>-6709</v>
      </c>
      <c r="D95" s="39">
        <v>-13809</v>
      </c>
      <c r="E95" s="39">
        <v>-15301</v>
      </c>
      <c r="F95" s="39">
        <v>-11016</v>
      </c>
      <c r="G95" s="40">
        <v>-9719</v>
      </c>
      <c r="H95" s="39">
        <f t="shared" si="22"/>
        <v>-9719</v>
      </c>
      <c r="I95" s="39">
        <f t="shared" si="22"/>
        <v>-9719</v>
      </c>
      <c r="J95" s="39">
        <f t="shared" si="22"/>
        <v>-9719</v>
      </c>
      <c r="K95" s="39">
        <f t="shared" si="22"/>
        <v>-9719</v>
      </c>
      <c r="L95" s="40">
        <f t="shared" si="22"/>
        <v>-9719</v>
      </c>
    </row>
    <row r="96" spans="1:12" x14ac:dyDescent="0.35">
      <c r="A96" s="13" t="s">
        <v>95</v>
      </c>
      <c r="B96" s="37" t="s">
        <v>25</v>
      </c>
      <c r="C96" s="39">
        <v>6962</v>
      </c>
      <c r="D96" s="39">
        <v>13661</v>
      </c>
      <c r="E96" s="39">
        <v>18283</v>
      </c>
      <c r="F96" s="39">
        <v>31459</v>
      </c>
      <c r="G96" s="40">
        <v>-10201</v>
      </c>
      <c r="H96" s="39">
        <f t="shared" si="22"/>
        <v>-10201</v>
      </c>
      <c r="I96" s="39">
        <f t="shared" si="22"/>
        <v>-10201</v>
      </c>
      <c r="J96" s="39">
        <f t="shared" si="22"/>
        <v>-10201</v>
      </c>
      <c r="K96" s="39">
        <f t="shared" si="22"/>
        <v>-10201</v>
      </c>
      <c r="L96" s="40">
        <f t="shared" si="22"/>
        <v>-10201</v>
      </c>
    </row>
    <row r="97" spans="1:12" x14ac:dyDescent="0.35">
      <c r="A97" s="13" t="s">
        <v>96</v>
      </c>
      <c r="B97" s="37" t="s">
        <v>25</v>
      </c>
      <c r="C97" s="39">
        <f>SUM(C94:C96)</f>
        <v>-8626</v>
      </c>
      <c r="D97" s="39">
        <f>SUM(D94:D96)</f>
        <v>-10030</v>
      </c>
      <c r="E97" s="39">
        <f>SUM(E94:E96)</f>
        <v>-8024</v>
      </c>
      <c r="F97" s="39">
        <f>SUM(F94:F96)</f>
        <v>8598</v>
      </c>
      <c r="G97" s="40">
        <f>SUM(G94:G96)</f>
        <v>-32619</v>
      </c>
      <c r="H97" s="39">
        <f t="shared" si="22"/>
        <v>-32619</v>
      </c>
      <c r="I97" s="39">
        <f t="shared" si="22"/>
        <v>-32619</v>
      </c>
      <c r="J97" s="39">
        <f t="shared" si="22"/>
        <v>-32619</v>
      </c>
      <c r="K97" s="39">
        <f t="shared" si="22"/>
        <v>-32619</v>
      </c>
      <c r="L97" s="40">
        <f t="shared" si="22"/>
        <v>-32619</v>
      </c>
    </row>
    <row r="98" spans="1:12" x14ac:dyDescent="0.35">
      <c r="A98" s="13" t="s">
        <v>97</v>
      </c>
      <c r="G98" s="38"/>
      <c r="H98" s="39">
        <f t="shared" si="22"/>
        <v>0</v>
      </c>
      <c r="I98" s="39">
        <f t="shared" si="22"/>
        <v>0</v>
      </c>
      <c r="J98" s="39">
        <f t="shared" si="22"/>
        <v>0</v>
      </c>
      <c r="K98" s="39">
        <f t="shared" si="22"/>
        <v>0</v>
      </c>
      <c r="L98" s="40">
        <f t="shared" si="22"/>
        <v>0</v>
      </c>
    </row>
    <row r="99" spans="1:12" x14ac:dyDescent="0.35">
      <c r="A99" s="13" t="s">
        <v>98</v>
      </c>
      <c r="B99" s="37" t="s">
        <v>25</v>
      </c>
      <c r="C99" s="37">
        <v>-139</v>
      </c>
      <c r="D99" s="37">
        <v>-73</v>
      </c>
      <c r="E99" s="37">
        <v>-67</v>
      </c>
      <c r="F99" s="37">
        <v>19</v>
      </c>
      <c r="G99" s="38">
        <v>50</v>
      </c>
      <c r="H99" s="39">
        <f t="shared" si="22"/>
        <v>50</v>
      </c>
      <c r="I99" s="39">
        <f t="shared" si="22"/>
        <v>50</v>
      </c>
      <c r="J99" s="39">
        <f t="shared" si="22"/>
        <v>50</v>
      </c>
      <c r="K99" s="39">
        <f t="shared" si="22"/>
        <v>50</v>
      </c>
      <c r="L99" s="40">
        <f t="shared" si="22"/>
        <v>50</v>
      </c>
    </row>
    <row r="100" spans="1:12" x14ac:dyDescent="0.35">
      <c r="A100" s="13" t="s">
        <v>99</v>
      </c>
      <c r="B100" s="37" t="s">
        <v>25</v>
      </c>
      <c r="C100" s="39">
        <f>C86+C92+C97+C99</f>
        <v>-1657</v>
      </c>
      <c r="D100" s="39">
        <f>D86+D92+D97+D99</f>
        <v>-5871</v>
      </c>
      <c r="E100" s="39">
        <f>E86+E92+E97+E99</f>
        <v>25557</v>
      </c>
      <c r="F100" s="39">
        <f>F86+F92+F97+F99</f>
        <v>10339</v>
      </c>
      <c r="G100" s="40">
        <f>G86+G92+G97+G99</f>
        <v>22654</v>
      </c>
      <c r="H100" s="39">
        <f t="shared" si="22"/>
        <v>22654</v>
      </c>
      <c r="I100" s="39">
        <f t="shared" si="22"/>
        <v>22654</v>
      </c>
      <c r="J100" s="39">
        <f t="shared" si="22"/>
        <v>22654</v>
      </c>
      <c r="K100" s="39">
        <f t="shared" si="22"/>
        <v>22654</v>
      </c>
      <c r="L100" s="40">
        <f t="shared" si="22"/>
        <v>22654</v>
      </c>
    </row>
    <row r="101" spans="1:12" x14ac:dyDescent="0.35">
      <c r="A101" s="13" t="s">
        <v>100</v>
      </c>
      <c r="B101" s="37" t="s">
        <v>25</v>
      </c>
      <c r="C101" s="39">
        <v>3804</v>
      </c>
      <c r="D101" s="39">
        <f>C102</f>
        <v>2147</v>
      </c>
      <c r="E101" s="39">
        <f>D102</f>
        <v>-3724</v>
      </c>
      <c r="F101" s="39">
        <f>E102</f>
        <v>21833</v>
      </c>
      <c r="G101" s="40">
        <f>F102</f>
        <v>32172</v>
      </c>
      <c r="H101" s="39">
        <f t="shared" si="22"/>
        <v>32172</v>
      </c>
      <c r="I101" s="39">
        <f t="shared" si="22"/>
        <v>32172</v>
      </c>
      <c r="J101" s="39">
        <f t="shared" si="22"/>
        <v>32172</v>
      </c>
      <c r="K101" s="39">
        <f t="shared" si="22"/>
        <v>32172</v>
      </c>
      <c r="L101" s="40">
        <f t="shared" si="22"/>
        <v>32172</v>
      </c>
    </row>
    <row r="102" spans="1:12" x14ac:dyDescent="0.35">
      <c r="A102" s="41" t="s">
        <v>101</v>
      </c>
      <c r="B102" s="42" t="s">
        <v>25</v>
      </c>
      <c r="C102" s="47">
        <f>C101+C100</f>
        <v>2147</v>
      </c>
      <c r="D102" s="51">
        <f>D101+D100</f>
        <v>-3724</v>
      </c>
      <c r="E102" s="47">
        <f>E101+E100</f>
        <v>21833</v>
      </c>
      <c r="F102" s="47">
        <f>F101+F100</f>
        <v>32172</v>
      </c>
      <c r="G102" s="48">
        <f>G101+G100</f>
        <v>54826</v>
      </c>
      <c r="H102" s="49">
        <f t="shared" si="22"/>
        <v>54826</v>
      </c>
      <c r="I102" s="47">
        <f t="shared" si="22"/>
        <v>54826</v>
      </c>
      <c r="J102" s="47">
        <f t="shared" si="22"/>
        <v>54826</v>
      </c>
      <c r="K102" s="47">
        <f t="shared" si="22"/>
        <v>54826</v>
      </c>
      <c r="L102" s="48">
        <f t="shared" si="22"/>
        <v>54826</v>
      </c>
    </row>
    <row r="103" spans="1:12" x14ac:dyDescent="0.35">
      <c r="G103" s="38"/>
    </row>
    <row r="104" spans="1:12" x14ac:dyDescent="0.35">
      <c r="A104" s="52" t="s">
        <v>102</v>
      </c>
      <c r="B104" s="53"/>
      <c r="C104" s="53"/>
      <c r="D104" s="53"/>
      <c r="E104" s="53"/>
      <c r="F104" s="53"/>
      <c r="G104" s="54"/>
      <c r="H104" s="53"/>
      <c r="I104" s="53"/>
      <c r="J104" s="53"/>
      <c r="K104" s="53"/>
      <c r="L104" s="54"/>
    </row>
    <row r="105" spans="1:12" x14ac:dyDescent="0.35">
      <c r="A105" s="13" t="s">
        <v>103</v>
      </c>
      <c r="C105" s="45">
        <f t="shared" ref="C105:L105" si="23">C68/C60</f>
        <v>0.47916279933172451</v>
      </c>
      <c r="D105" s="45">
        <f t="shared" si="23"/>
        <v>0.54171831955922867</v>
      </c>
      <c r="E105" s="45">
        <f t="shared" si="23"/>
        <v>0.62857246350563267</v>
      </c>
      <c r="F105" s="45">
        <f t="shared" si="23"/>
        <v>0.67174673733872603</v>
      </c>
      <c r="G105" s="46">
        <f t="shared" si="23"/>
        <v>0.7035013300740528</v>
      </c>
      <c r="H105" s="45">
        <f t="shared" si="23"/>
        <v>0.68521209362581192</v>
      </c>
      <c r="I105" s="45">
        <f t="shared" si="23"/>
        <v>0.66700465659229469</v>
      </c>
      <c r="J105" s="45">
        <f t="shared" si="23"/>
        <v>0.64889997652006648</v>
      </c>
      <c r="K105" s="45">
        <f t="shared" si="23"/>
        <v>0.63091853221131555</v>
      </c>
      <c r="L105" s="46">
        <f t="shared" si="23"/>
        <v>0.61308023370318143</v>
      </c>
    </row>
    <row r="106" spans="1:12" x14ac:dyDescent="0.35">
      <c r="A106" s="13" t="s">
        <v>104</v>
      </c>
      <c r="C106" s="45">
        <f t="shared" ref="C106:L106" si="24">C52/C62</f>
        <v>2.504021917808219</v>
      </c>
      <c r="D106" s="45">
        <f t="shared" si="24"/>
        <v>2.4736036417104761</v>
      </c>
      <c r="E106" s="45">
        <f t="shared" si="24"/>
        <v>2.3528817157201343</v>
      </c>
      <c r="F106" s="45">
        <f t="shared" si="24"/>
        <v>2.9185756570095971</v>
      </c>
      <c r="G106" s="46">
        <f t="shared" si="24"/>
        <v>2.9008001641362329</v>
      </c>
      <c r="H106" s="45">
        <f t="shared" si="24"/>
        <v>3.0150543701272055</v>
      </c>
      <c r="I106" s="45">
        <f t="shared" si="24"/>
        <v>3.1350212864177269</v>
      </c>
      <c r="J106" s="45">
        <f t="shared" si="24"/>
        <v>3.2609865485227743</v>
      </c>
      <c r="K106" s="45">
        <f t="shared" si="24"/>
        <v>3.3932500737330744</v>
      </c>
      <c r="L106" s="46">
        <f t="shared" si="24"/>
        <v>3.532126775203889</v>
      </c>
    </row>
    <row r="107" spans="1:12" x14ac:dyDescent="0.35">
      <c r="A107" s="13" t="s">
        <v>105</v>
      </c>
      <c r="C107" s="45">
        <f t="shared" ref="C107:L107" si="25">C68/C30</f>
        <v>2.9870176834339857</v>
      </c>
      <c r="D107" s="45">
        <f t="shared" si="25"/>
        <v>5.2502503059294696</v>
      </c>
      <c r="E107" s="45">
        <f t="shared" si="25"/>
        <v>4.4258179698316695</v>
      </c>
      <c r="F107" s="45">
        <f t="shared" si="25"/>
        <v>5.6127373144632378</v>
      </c>
      <c r="G107" s="46">
        <f t="shared" si="25"/>
        <v>5.0307046356859271</v>
      </c>
      <c r="H107" s="45">
        <f t="shared" si="25"/>
        <v>4.9876548429328382</v>
      </c>
      <c r="I107" s="45">
        <f t="shared" si="25"/>
        <v>4.6303925755086661</v>
      </c>
      <c r="J107" s="45">
        <f t="shared" si="25"/>
        <v>4.2287229576279994</v>
      </c>
      <c r="K107" s="45">
        <f t="shared" si="25"/>
        <v>3.91608341034742</v>
      </c>
      <c r="L107" s="46">
        <f t="shared" si="25"/>
        <v>3.646506662812683</v>
      </c>
    </row>
    <row r="108" spans="1:12" x14ac:dyDescent="0.35">
      <c r="A108" s="41" t="s">
        <v>106</v>
      </c>
      <c r="B108" s="42"/>
      <c r="C108" s="55">
        <f t="shared" ref="C108:L108" si="26">C38/C60</f>
        <v>0.12419946166697605</v>
      </c>
      <c r="D108" s="55">
        <f t="shared" si="26"/>
        <v>6.3033746556473827E-2</v>
      </c>
      <c r="E108" s="55">
        <f t="shared" si="26"/>
        <v>0.10971854964320643</v>
      </c>
      <c r="F108" s="55">
        <f t="shared" si="26"/>
        <v>9.2688912115741331E-2</v>
      </c>
      <c r="G108" s="56">
        <f t="shared" si="26"/>
        <v>0.10454861360749634</v>
      </c>
      <c r="H108" s="55">
        <f t="shared" si="26"/>
        <v>9.940324746693667E-2</v>
      </c>
      <c r="I108" s="55">
        <f t="shared" si="26"/>
        <v>0.10917847332978287</v>
      </c>
      <c r="J108" s="55">
        <f t="shared" si="26"/>
        <v>0.11681147776280133</v>
      </c>
      <c r="K108" s="55">
        <f t="shared" si="26"/>
        <v>0.12180885975200732</v>
      </c>
      <c r="L108" s="56">
        <f t="shared" si="26"/>
        <v>0.12735934498324969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7"/>
  <sheetViews>
    <sheetView workbookViewId="0">
      <selection activeCell="D12" sqref="D12"/>
    </sheetView>
  </sheetViews>
  <sheetFormatPr defaultRowHeight="14.6" x14ac:dyDescent="0.4"/>
  <cols>
    <col min="3" max="3" width="13.84375" bestFit="1" customWidth="1"/>
    <col min="4" max="4" width="20.69140625" bestFit="1" customWidth="1"/>
  </cols>
  <sheetData>
    <row r="1" spans="1:4" x14ac:dyDescent="0.4">
      <c r="A1" t="s">
        <v>3</v>
      </c>
      <c r="B1" t="s">
        <v>0</v>
      </c>
      <c r="C1" t="s">
        <v>1</v>
      </c>
      <c r="D1" t="s">
        <v>2</v>
      </c>
    </row>
    <row r="2" spans="1:4" x14ac:dyDescent="0.4">
      <c r="A2">
        <v>1</v>
      </c>
      <c r="B2">
        <v>247</v>
      </c>
      <c r="C2">
        <v>70</v>
      </c>
      <c r="D2">
        <v>33</v>
      </c>
    </row>
    <row r="3" spans="1:4" x14ac:dyDescent="0.4">
      <c r="A3">
        <v>2</v>
      </c>
      <c r="B3">
        <v>202</v>
      </c>
      <c r="C3">
        <v>70</v>
      </c>
      <c r="D3">
        <v>30</v>
      </c>
    </row>
    <row r="4" spans="1:4" x14ac:dyDescent="0.4">
      <c r="A4">
        <v>3</v>
      </c>
      <c r="B4">
        <v>269</v>
      </c>
      <c r="C4">
        <v>72</v>
      </c>
      <c r="D4">
        <v>37</v>
      </c>
    </row>
    <row r="5" spans="1:4" x14ac:dyDescent="0.4">
      <c r="A5">
        <v>4</v>
      </c>
      <c r="B5">
        <v>242</v>
      </c>
      <c r="C5">
        <v>73</v>
      </c>
      <c r="D5">
        <v>34</v>
      </c>
    </row>
    <row r="6" spans="1:4" x14ac:dyDescent="0.4">
      <c r="A6">
        <v>5</v>
      </c>
      <c r="B6">
        <v>201</v>
      </c>
      <c r="C6">
        <v>70</v>
      </c>
      <c r="D6">
        <v>35</v>
      </c>
    </row>
    <row r="7" spans="1:4" x14ac:dyDescent="0.4">
      <c r="A7">
        <v>6</v>
      </c>
      <c r="B7">
        <v>206</v>
      </c>
      <c r="C7">
        <v>70</v>
      </c>
      <c r="D7">
        <v>34</v>
      </c>
    </row>
    <row r="8" spans="1:4" x14ac:dyDescent="0.4">
      <c r="A8">
        <v>7</v>
      </c>
      <c r="B8">
        <v>240</v>
      </c>
      <c r="C8">
        <v>75</v>
      </c>
      <c r="D8">
        <v>35</v>
      </c>
    </row>
    <row r="9" spans="1:4" x14ac:dyDescent="0.4">
      <c r="A9">
        <v>8</v>
      </c>
      <c r="B9">
        <v>260</v>
      </c>
      <c r="C9">
        <v>73</v>
      </c>
      <c r="D9">
        <v>38</v>
      </c>
    </row>
    <row r="10" spans="1:4" x14ac:dyDescent="0.4">
      <c r="A10">
        <v>9</v>
      </c>
      <c r="B10">
        <v>246</v>
      </c>
      <c r="C10">
        <v>70</v>
      </c>
      <c r="D10">
        <v>40</v>
      </c>
    </row>
    <row r="11" spans="1:4" x14ac:dyDescent="0.4">
      <c r="A11">
        <v>10</v>
      </c>
      <c r="B11">
        <v>226</v>
      </c>
      <c r="C11">
        <v>73</v>
      </c>
      <c r="D11">
        <v>34</v>
      </c>
    </row>
    <row r="12" spans="1:4" x14ac:dyDescent="0.4">
      <c r="A12">
        <v>11</v>
      </c>
      <c r="B12">
        <v>241</v>
      </c>
      <c r="C12">
        <v>73</v>
      </c>
      <c r="D12">
        <v>39</v>
      </c>
    </row>
    <row r="13" spans="1:4" x14ac:dyDescent="0.4">
      <c r="A13">
        <v>12</v>
      </c>
      <c r="B13">
        <v>202</v>
      </c>
      <c r="C13">
        <v>73</v>
      </c>
      <c r="D13">
        <v>37</v>
      </c>
    </row>
    <row r="14" spans="1:4" x14ac:dyDescent="0.4">
      <c r="A14">
        <v>13</v>
      </c>
      <c r="B14">
        <v>244</v>
      </c>
      <c r="C14">
        <v>72</v>
      </c>
      <c r="D14">
        <v>32</v>
      </c>
    </row>
    <row r="15" spans="1:4" x14ac:dyDescent="0.4">
      <c r="A15">
        <v>14</v>
      </c>
      <c r="B15">
        <v>264</v>
      </c>
      <c r="C15">
        <v>75</v>
      </c>
      <c r="D15">
        <v>36</v>
      </c>
    </row>
    <row r="16" spans="1:4" x14ac:dyDescent="0.4">
      <c r="A16">
        <v>15</v>
      </c>
      <c r="B16">
        <v>233</v>
      </c>
      <c r="C16">
        <v>73</v>
      </c>
      <c r="D16">
        <v>35</v>
      </c>
    </row>
    <row r="17" spans="1:4" x14ac:dyDescent="0.4">
      <c r="A17">
        <v>16</v>
      </c>
      <c r="B17">
        <v>217</v>
      </c>
      <c r="C17">
        <v>71</v>
      </c>
      <c r="D17">
        <v>35</v>
      </c>
    </row>
    <row r="18" spans="1:4" x14ac:dyDescent="0.4">
      <c r="A18">
        <v>17</v>
      </c>
      <c r="B18">
        <v>231</v>
      </c>
      <c r="C18">
        <v>75</v>
      </c>
      <c r="D18">
        <v>31</v>
      </c>
    </row>
    <row r="19" spans="1:4" x14ac:dyDescent="0.4">
      <c r="A19">
        <v>18</v>
      </c>
      <c r="B19">
        <v>242</v>
      </c>
      <c r="C19">
        <v>75</v>
      </c>
      <c r="D19">
        <v>34</v>
      </c>
    </row>
    <row r="20" spans="1:4" x14ac:dyDescent="0.4">
      <c r="A20">
        <v>19</v>
      </c>
      <c r="B20">
        <v>237</v>
      </c>
      <c r="C20">
        <v>74</v>
      </c>
      <c r="D20">
        <v>36</v>
      </c>
    </row>
    <row r="21" spans="1:4" x14ac:dyDescent="0.4">
      <c r="A21">
        <v>20</v>
      </c>
      <c r="B21">
        <v>270</v>
      </c>
      <c r="C21">
        <v>75</v>
      </c>
      <c r="D21">
        <v>34</v>
      </c>
    </row>
    <row r="22" spans="1:4" x14ac:dyDescent="0.4">
      <c r="A22">
        <v>21</v>
      </c>
      <c r="B22">
        <v>236</v>
      </c>
      <c r="C22">
        <v>74</v>
      </c>
      <c r="D22">
        <v>33</v>
      </c>
    </row>
    <row r="23" spans="1:4" x14ac:dyDescent="0.4">
      <c r="A23">
        <v>22</v>
      </c>
      <c r="B23">
        <v>250</v>
      </c>
      <c r="C23">
        <v>73</v>
      </c>
      <c r="D23">
        <v>30</v>
      </c>
    </row>
    <row r="24" spans="1:4" x14ac:dyDescent="0.4">
      <c r="A24">
        <v>23</v>
      </c>
      <c r="B24">
        <v>219</v>
      </c>
      <c r="C24">
        <v>74</v>
      </c>
      <c r="D24">
        <v>30</v>
      </c>
    </row>
    <row r="25" spans="1:4" x14ac:dyDescent="0.4">
      <c r="A25">
        <v>24</v>
      </c>
      <c r="B25">
        <v>208</v>
      </c>
      <c r="C25">
        <v>71</v>
      </c>
      <c r="D25">
        <v>35</v>
      </c>
    </row>
    <row r="26" spans="1:4" x14ac:dyDescent="0.4">
      <c r="A26">
        <v>25</v>
      </c>
      <c r="B26">
        <v>227</v>
      </c>
      <c r="C26">
        <v>74</v>
      </c>
      <c r="D26">
        <v>38</v>
      </c>
    </row>
    <row r="27" spans="1:4" x14ac:dyDescent="0.4">
      <c r="A27">
        <v>26</v>
      </c>
      <c r="B27">
        <v>208</v>
      </c>
      <c r="C27">
        <v>72</v>
      </c>
      <c r="D27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05_01</vt:lpstr>
      <vt:lpstr>05_02</vt:lpstr>
      <vt:lpstr>05_03</vt:lpstr>
      <vt:lpstr>05_04</vt:lpstr>
      <vt:lpstr>05_05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McDonald, Michael B.</dc:creator>
  <cp:lastModifiedBy>linkedin</cp:lastModifiedBy>
  <dcterms:created xsi:type="dcterms:W3CDTF">2023-08-03T15:26:32Z</dcterms:created>
  <dcterms:modified xsi:type="dcterms:W3CDTF">2023-08-03T16:45:56Z</dcterms:modified>
</cp:coreProperties>
</file>